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рист\Desktop\Документы\1. Дума\Дума 2023\декабрь1\ПРОЕКТЫ\Новое\"/>
    </mc:Choice>
  </mc:AlternateContent>
  <bookViews>
    <workbookView xWindow="0" yWindow="0" windowWidth="28800" windowHeight="12330" activeTab="4"/>
  </bookViews>
  <sheets>
    <sheet name="доходы пр 1 " sheetId="6" r:id="rId1"/>
    <sheet name="прил№4" sheetId="2" r:id="rId2"/>
    <sheet name="вед пр5 " sheetId="3" r:id="rId3"/>
    <sheet name="ассиг пр6" sheetId="4" r:id="rId4"/>
    <sheet name="прил 7" sheetId="5" r:id="rId5"/>
  </sheets>
  <definedNames>
    <definedName name="_col1" localSheetId="0">#REF!</definedName>
    <definedName name="_col1">#REF!</definedName>
    <definedName name="_col10" localSheetId="0">#REF!</definedName>
    <definedName name="_col10">#REF!</definedName>
    <definedName name="_col11" localSheetId="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rgb1">#REF!</definedName>
    <definedName name="_rgb10">#REF!</definedName>
    <definedName name="_rgb11">#REF!</definedName>
    <definedName name="_rgb12">#REF!</definedName>
    <definedName name="_rgb13">#REF!</definedName>
    <definedName name="_rgb14">#REF!</definedName>
    <definedName name="_rgb15">#REF!</definedName>
    <definedName name="_rgb16">#REF!</definedName>
    <definedName name="_rgb17">#REF!</definedName>
    <definedName name="_rgb18">#REF!</definedName>
    <definedName name="_rgb19">#REF!</definedName>
    <definedName name="_rgb2">#REF!</definedName>
    <definedName name="_rgb20">#REF!</definedName>
    <definedName name="_rgb21">#REF!</definedName>
    <definedName name="_rgb22">#REF!</definedName>
    <definedName name="_rgb23">#REF!</definedName>
    <definedName name="_rgb24">#REF!</definedName>
    <definedName name="_rgb25">#REF!</definedName>
    <definedName name="_rgb3">#REF!</definedName>
    <definedName name="_rgb4">#REF!</definedName>
    <definedName name="_rgb5">#REF!</definedName>
    <definedName name="_rgb6">#REF!</definedName>
    <definedName name="_rgb7">#REF!</definedName>
    <definedName name="_rgb8">#REF!</definedName>
    <definedName name="_rgb9">#REF!</definedName>
    <definedName name="_ro1">#REF!</definedName>
    <definedName name="_ro10">#REF!</definedName>
    <definedName name="_ro11">#REF!</definedName>
    <definedName name="_ro12">#REF!</definedName>
    <definedName name="_ro13">#REF!</definedName>
    <definedName name="_ro14">#REF!</definedName>
    <definedName name="_ro15">#REF!</definedName>
    <definedName name="_ro16">#REF!</definedName>
    <definedName name="_ro17">#REF!</definedName>
    <definedName name="_ro18">#REF!</definedName>
    <definedName name="_ro19">#REF!</definedName>
    <definedName name="_ro2">#REF!</definedName>
    <definedName name="_ro20">#REF!</definedName>
    <definedName name="_ro21">#REF!</definedName>
    <definedName name="_ro22">#REF!</definedName>
    <definedName name="_ro23">#REF!</definedName>
    <definedName name="_ro24">#REF!</definedName>
    <definedName name="_ro25">#REF!</definedName>
    <definedName name="_ro3">#REF!</definedName>
    <definedName name="_ro4">#REF!</definedName>
    <definedName name="_ro5">#REF!</definedName>
    <definedName name="_ro6">#REF!</definedName>
    <definedName name="_ro7">#REF!</definedName>
    <definedName name="_ro8">#REF!</definedName>
    <definedName name="_ro9">#REF!</definedName>
    <definedName name="_xlnm._FilterDatabase" localSheetId="1" hidden="1">прил№4!$A$12:$C$42</definedName>
    <definedName name="BUDG_NAME" localSheetId="0">#REF!</definedName>
    <definedName name="BUDG_NAME">#REF!</definedName>
    <definedName name="calc_order" localSheetId="0">#REF!</definedName>
    <definedName name="calc_order">#REF!</definedName>
    <definedName name="checked" localSheetId="0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  <definedName name="Z_32815AC5_18ED_4469_B34C_16DAF9410C6A_.wvu.FilterData" localSheetId="1" hidden="1">прил№4!$A$12:$C$42</definedName>
    <definedName name="_xlnm.Print_Area" localSheetId="1">прил№4!$A$1:$G$46</definedName>
  </definedNames>
  <calcPr calcId="162913"/>
</workbook>
</file>

<file path=xl/calcChain.xml><?xml version="1.0" encoding="utf-8"?>
<calcChain xmlns="http://schemas.openxmlformats.org/spreadsheetml/2006/main">
  <c r="E25" i="2" l="1"/>
  <c r="F25" i="2"/>
  <c r="E13" i="2"/>
  <c r="F13" i="2"/>
  <c r="I74" i="6" l="1"/>
  <c r="E32" i="2"/>
  <c r="F32" i="2"/>
  <c r="E29" i="2"/>
  <c r="F29" i="2"/>
  <c r="Q105" i="3"/>
  <c r="R105" i="3"/>
  <c r="S105" i="3"/>
  <c r="T105" i="3"/>
  <c r="U105" i="3"/>
  <c r="V105" i="3"/>
  <c r="W105" i="3"/>
  <c r="X105" i="3"/>
  <c r="Y105" i="3"/>
  <c r="Z105" i="3"/>
  <c r="P105" i="3"/>
  <c r="P97" i="3"/>
  <c r="L109" i="6"/>
  <c r="L108" i="6"/>
  <c r="L107" i="6"/>
  <c r="G107" i="6"/>
  <c r="G104" i="6" s="1"/>
  <c r="E107" i="6"/>
  <c r="E104" i="6" s="1"/>
  <c r="L106" i="6"/>
  <c r="F106" i="6"/>
  <c r="G106" i="6" s="1"/>
  <c r="D106" i="6"/>
  <c r="L105" i="6"/>
  <c r="L104" i="6"/>
  <c r="F104" i="6"/>
  <c r="D104" i="6"/>
  <c r="C104" i="6"/>
  <c r="L103" i="6"/>
  <c r="L101" i="6"/>
  <c r="L93" i="6" s="1"/>
  <c r="L92" i="6" s="1"/>
  <c r="L94" i="6"/>
  <c r="G94" i="6"/>
  <c r="E94" i="6"/>
  <c r="N93" i="6"/>
  <c r="N92" i="6" s="1"/>
  <c r="M93" i="6"/>
  <c r="M92" i="6" s="1"/>
  <c r="K93" i="6"/>
  <c r="J93" i="6"/>
  <c r="J92" i="6" s="1"/>
  <c r="I93" i="6"/>
  <c r="I92" i="6" s="1"/>
  <c r="H93" i="6"/>
  <c r="G93" i="6"/>
  <c r="F93" i="6"/>
  <c r="E93" i="6"/>
  <c r="D93" i="6"/>
  <c r="C93" i="6"/>
  <c r="K92" i="6"/>
  <c r="H92" i="6"/>
  <c r="G92" i="6"/>
  <c r="F92" i="6"/>
  <c r="E92" i="6"/>
  <c r="D92" i="6"/>
  <c r="C92" i="6"/>
  <c r="G90" i="6"/>
  <c r="G89" i="6" s="1"/>
  <c r="E90" i="6"/>
  <c r="E89" i="6" s="1"/>
  <c r="N89" i="6"/>
  <c r="M89" i="6"/>
  <c r="L89" i="6"/>
  <c r="K89" i="6"/>
  <c r="J89" i="6"/>
  <c r="I89" i="6"/>
  <c r="H89" i="6"/>
  <c r="F89" i="6"/>
  <c r="D89" i="6"/>
  <c r="C89" i="6"/>
  <c r="N74" i="6"/>
  <c r="M74" i="6"/>
  <c r="L74" i="6"/>
  <c r="K74" i="6"/>
  <c r="J74" i="6"/>
  <c r="H74" i="6"/>
  <c r="L73" i="6"/>
  <c r="L70" i="6" s="1"/>
  <c r="L71" i="6"/>
  <c r="N70" i="6"/>
  <c r="M70" i="6"/>
  <c r="K70" i="6"/>
  <c r="J70" i="6"/>
  <c r="I70" i="6"/>
  <c r="H70" i="6"/>
  <c r="G70" i="6"/>
  <c r="F70" i="6"/>
  <c r="E70" i="6"/>
  <c r="D70" i="6"/>
  <c r="C70" i="6"/>
  <c r="L67" i="6"/>
  <c r="K67" i="6"/>
  <c r="J67" i="6"/>
  <c r="L65" i="6"/>
  <c r="E65" i="6"/>
  <c r="E62" i="6" s="1"/>
  <c r="L64" i="6"/>
  <c r="L62" i="6" s="1"/>
  <c r="G64" i="6"/>
  <c r="G62" i="6" s="1"/>
  <c r="E64" i="6"/>
  <c r="L63" i="6"/>
  <c r="N62" i="6"/>
  <c r="M62" i="6"/>
  <c r="K62" i="6"/>
  <c r="J62" i="6"/>
  <c r="I62" i="6"/>
  <c r="H62" i="6"/>
  <c r="F62" i="6"/>
  <c r="D62" i="6"/>
  <c r="C62" i="6"/>
  <c r="L58" i="6"/>
  <c r="G58" i="6"/>
  <c r="E58" i="6"/>
  <c r="L57" i="6"/>
  <c r="G57" i="6"/>
  <c r="E57" i="6"/>
  <c r="L56" i="6"/>
  <c r="G56" i="6"/>
  <c r="E56" i="6"/>
  <c r="L55" i="6"/>
  <c r="F55" i="6"/>
  <c r="G55" i="6" s="1"/>
  <c r="E55" i="6"/>
  <c r="D55" i="6"/>
  <c r="L52" i="6"/>
  <c r="G52" i="6"/>
  <c r="G51" i="6" s="1"/>
  <c r="N51" i="6"/>
  <c r="N46" i="6" s="1"/>
  <c r="N38" i="6" s="1"/>
  <c r="M51" i="6"/>
  <c r="L51" i="6"/>
  <c r="K51" i="6"/>
  <c r="J51" i="6"/>
  <c r="J46" i="6" s="1"/>
  <c r="J38" i="6" s="1"/>
  <c r="I51" i="6"/>
  <c r="H51" i="6"/>
  <c r="F51" i="6"/>
  <c r="F46" i="6" s="1"/>
  <c r="F38" i="6" s="1"/>
  <c r="E51" i="6"/>
  <c r="E46" i="6" s="1"/>
  <c r="D51" i="6"/>
  <c r="C51" i="6"/>
  <c r="L48" i="6"/>
  <c r="G48" i="6"/>
  <c r="G47" i="6" s="1"/>
  <c r="N47" i="6"/>
  <c r="M47" i="6"/>
  <c r="L47" i="6"/>
  <c r="L46" i="6" s="1"/>
  <c r="K47" i="6"/>
  <c r="J47" i="6"/>
  <c r="I47" i="6"/>
  <c r="H47" i="6"/>
  <c r="H46" i="6" s="1"/>
  <c r="F47" i="6"/>
  <c r="E47" i="6"/>
  <c r="D47" i="6"/>
  <c r="D46" i="6" s="1"/>
  <c r="D38" i="6" s="1"/>
  <c r="C47" i="6"/>
  <c r="C46" i="6"/>
  <c r="L43" i="6"/>
  <c r="H42" i="6"/>
  <c r="L42" i="6" s="1"/>
  <c r="L41" i="6"/>
  <c r="L40" i="6"/>
  <c r="G40" i="6"/>
  <c r="E40" i="6"/>
  <c r="E39" i="6" s="1"/>
  <c r="E38" i="6" s="1"/>
  <c r="N39" i="6"/>
  <c r="M39" i="6"/>
  <c r="K39" i="6"/>
  <c r="J39" i="6"/>
  <c r="I39" i="6"/>
  <c r="H39" i="6"/>
  <c r="G39" i="6"/>
  <c r="F39" i="6"/>
  <c r="D39" i="6"/>
  <c r="C39" i="6"/>
  <c r="C38" i="6" s="1"/>
  <c r="N36" i="6"/>
  <c r="M36" i="6"/>
  <c r="L36" i="6"/>
  <c r="K36" i="6"/>
  <c r="J36" i="6"/>
  <c r="I36" i="6"/>
  <c r="N31" i="6"/>
  <c r="M31" i="6"/>
  <c r="L31" i="6"/>
  <c r="K31" i="6"/>
  <c r="J31" i="6"/>
  <c r="I31" i="6"/>
  <c r="N28" i="6"/>
  <c r="M28" i="6"/>
  <c r="L28" i="6"/>
  <c r="K28" i="6"/>
  <c r="J28" i="6"/>
  <c r="I28" i="6"/>
  <c r="L27" i="6"/>
  <c r="L26" i="6" s="1"/>
  <c r="N26" i="6"/>
  <c r="M26" i="6"/>
  <c r="K26" i="6"/>
  <c r="J26" i="6"/>
  <c r="I26" i="6"/>
  <c r="H26" i="6"/>
  <c r="L25" i="6"/>
  <c r="L22" i="6"/>
  <c r="L21" i="6" s="1"/>
  <c r="N21" i="6"/>
  <c r="M21" i="6"/>
  <c r="K21" i="6"/>
  <c r="J21" i="6"/>
  <c r="J15" i="6" s="1"/>
  <c r="J11" i="6" s="1"/>
  <c r="J10" i="6" s="1"/>
  <c r="I21" i="6"/>
  <c r="H21" i="6"/>
  <c r="L17" i="6"/>
  <c r="L16" i="6" s="1"/>
  <c r="N16" i="6"/>
  <c r="N15" i="6" s="1"/>
  <c r="N11" i="6" s="1"/>
  <c r="N10" i="6" s="1"/>
  <c r="M16" i="6"/>
  <c r="M15" i="6" s="1"/>
  <c r="M11" i="6" s="1"/>
  <c r="K16" i="6"/>
  <c r="K15" i="6" s="1"/>
  <c r="J16" i="6"/>
  <c r="I16" i="6"/>
  <c r="H16" i="6"/>
  <c r="H15" i="6" s="1"/>
  <c r="H11" i="6" s="1"/>
  <c r="G15" i="6"/>
  <c r="F15" i="6"/>
  <c r="F14" i="6" s="1"/>
  <c r="E15" i="6"/>
  <c r="E14" i="6" s="1"/>
  <c r="D15" i="6"/>
  <c r="D14" i="6" s="1"/>
  <c r="D12" i="6" s="1"/>
  <c r="D11" i="6" s="1"/>
  <c r="C15" i="6"/>
  <c r="E13" i="6"/>
  <c r="E12" i="6" s="1"/>
  <c r="E11" i="6" s="1"/>
  <c r="L12" i="6"/>
  <c r="J12" i="6"/>
  <c r="H12" i="6"/>
  <c r="C12" i="6"/>
  <c r="C11" i="6" s="1"/>
  <c r="K11" i="6" l="1"/>
  <c r="K46" i="6"/>
  <c r="M46" i="6"/>
  <c r="M38" i="6" s="1"/>
  <c r="C10" i="6"/>
  <c r="C111" i="6" s="1"/>
  <c r="E10" i="6"/>
  <c r="E111" i="6" s="1"/>
  <c r="L39" i="6"/>
  <c r="L38" i="6" s="1"/>
  <c r="E106" i="6"/>
  <c r="G46" i="6"/>
  <c r="G38" i="6" s="1"/>
  <c r="H10" i="6"/>
  <c r="H111" i="6" s="1"/>
  <c r="H38" i="6"/>
  <c r="I46" i="6"/>
  <c r="I38" i="6" s="1"/>
  <c r="I15" i="6"/>
  <c r="I11" i="6" s="1"/>
  <c r="I10" i="6" s="1"/>
  <c r="J113" i="6"/>
  <c r="J111" i="6"/>
  <c r="K38" i="6"/>
  <c r="D10" i="6"/>
  <c r="D111" i="6" s="1"/>
  <c r="N113" i="6"/>
  <c r="N111" i="6"/>
  <c r="G14" i="6"/>
  <c r="G12" i="6" s="1"/>
  <c r="G11" i="6" s="1"/>
  <c r="F12" i="6"/>
  <c r="F11" i="6" s="1"/>
  <c r="F10" i="6" s="1"/>
  <c r="F111" i="6" s="1"/>
  <c r="M10" i="6"/>
  <c r="L15" i="6"/>
  <c r="L11" i="6" s="1"/>
  <c r="K10" i="6" l="1"/>
  <c r="K111" i="6" s="1"/>
  <c r="L10" i="6"/>
  <c r="G10" i="6"/>
  <c r="G111" i="6" s="1"/>
  <c r="J114" i="6"/>
  <c r="L111" i="6"/>
  <c r="L114" i="6" s="1"/>
  <c r="L113" i="6"/>
  <c r="M113" i="6"/>
  <c r="M111" i="6"/>
  <c r="I111" i="6"/>
  <c r="I114" i="6" s="1"/>
  <c r="N114" i="6"/>
  <c r="K114" i="6" l="1"/>
  <c r="K113" i="6"/>
  <c r="M114" i="6"/>
  <c r="D25" i="2"/>
  <c r="D39" i="4"/>
  <c r="P93" i="3"/>
  <c r="P92" i="3" s="1"/>
  <c r="P87" i="3"/>
  <c r="D34" i="2"/>
  <c r="Q133" i="3" l="1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P133" i="3"/>
  <c r="Q131" i="3" l="1"/>
  <c r="R131" i="3"/>
  <c r="S131" i="3"/>
  <c r="S129" i="3" s="1"/>
  <c r="T131" i="3"/>
  <c r="U131" i="3"/>
  <c r="V131" i="3"/>
  <c r="W131" i="3"/>
  <c r="W129" i="3" s="1"/>
  <c r="X131" i="3"/>
  <c r="Y131" i="3"/>
  <c r="Z131" i="3"/>
  <c r="AA131" i="3"/>
  <c r="AB131" i="3"/>
  <c r="P131" i="3"/>
  <c r="D17" i="4"/>
  <c r="D16" i="4" s="1"/>
  <c r="E17" i="4"/>
  <c r="F17" i="4"/>
  <c r="F16" i="4" s="1"/>
  <c r="Q87" i="3"/>
  <c r="R87" i="3"/>
  <c r="S87" i="3"/>
  <c r="T87" i="3"/>
  <c r="U87" i="3"/>
  <c r="V87" i="3"/>
  <c r="W87" i="3"/>
  <c r="X87" i="3"/>
  <c r="Y87" i="3"/>
  <c r="Z87" i="3"/>
  <c r="AA87" i="3"/>
  <c r="AB87" i="3"/>
  <c r="P90" i="3"/>
  <c r="J25" i="5"/>
  <c r="J23" i="5" s="1"/>
  <c r="I25" i="5"/>
  <c r="I23" i="5" s="1"/>
  <c r="H25" i="5"/>
  <c r="H24" i="5" s="1"/>
  <c r="G25" i="5"/>
  <c r="F25" i="5"/>
  <c r="F23" i="5" s="1"/>
  <c r="G24" i="5"/>
  <c r="G23" i="5"/>
  <c r="J21" i="5"/>
  <c r="J20" i="5" s="1"/>
  <c r="J19" i="5" s="1"/>
  <c r="I21" i="5"/>
  <c r="I20" i="5" s="1"/>
  <c r="I19" i="5" s="1"/>
  <c r="H21" i="5"/>
  <c r="H20" i="5" s="1"/>
  <c r="H19" i="5" s="1"/>
  <c r="G21" i="5"/>
  <c r="G20" i="5" s="1"/>
  <c r="G19" i="5" s="1"/>
  <c r="F21" i="5"/>
  <c r="F20" i="5" s="1"/>
  <c r="F19" i="5" s="1"/>
  <c r="J16" i="5"/>
  <c r="J15" i="5" s="1"/>
  <c r="I16" i="5"/>
  <c r="I14" i="5" s="1"/>
  <c r="H16" i="5"/>
  <c r="G16" i="5"/>
  <c r="G14" i="5" s="1"/>
  <c r="F16" i="5"/>
  <c r="F15" i="5" s="1"/>
  <c r="H15" i="5"/>
  <c r="H14" i="5"/>
  <c r="F53" i="4"/>
  <c r="E53" i="4"/>
  <c r="D53" i="4"/>
  <c r="F43" i="4"/>
  <c r="F42" i="4" s="1"/>
  <c r="E43" i="4"/>
  <c r="E42" i="4" s="1"/>
  <c r="D43" i="4"/>
  <c r="D42" i="4" s="1"/>
  <c r="F35" i="4"/>
  <c r="F34" i="4" s="1"/>
  <c r="E35" i="4"/>
  <c r="E34" i="4" s="1"/>
  <c r="D35" i="4"/>
  <c r="D34" i="4" s="1"/>
  <c r="F30" i="4"/>
  <c r="F29" i="4" s="1"/>
  <c r="E30" i="4"/>
  <c r="E29" i="4" s="1"/>
  <c r="D30" i="4"/>
  <c r="D29" i="4" s="1"/>
  <c r="D27" i="4"/>
  <c r="D21" i="4" s="1"/>
  <c r="F25" i="4"/>
  <c r="F24" i="4" s="1"/>
  <c r="E25" i="4"/>
  <c r="E24" i="4" s="1"/>
  <c r="D25" i="4"/>
  <c r="D24" i="4" s="1"/>
  <c r="F21" i="4"/>
  <c r="E21" i="4"/>
  <c r="E16" i="4"/>
  <c r="F14" i="4"/>
  <c r="F13" i="4" s="1"/>
  <c r="E14" i="4"/>
  <c r="D14" i="4"/>
  <c r="D13" i="4" s="1"/>
  <c r="E13" i="4"/>
  <c r="AB148" i="3"/>
  <c r="AB147" i="3" s="1"/>
  <c r="AB146" i="3" s="1"/>
  <c r="Z148" i="3"/>
  <c r="Y148" i="3"/>
  <c r="X148" i="3"/>
  <c r="X147" i="3" s="1"/>
  <c r="X146" i="3" s="1"/>
  <c r="W148" i="3"/>
  <c r="V148" i="3"/>
  <c r="V147" i="3" s="1"/>
  <c r="V146" i="3" s="1"/>
  <c r="U148" i="3"/>
  <c r="U147" i="3" s="1"/>
  <c r="U146" i="3" s="1"/>
  <c r="T148" i="3"/>
  <c r="S148" i="3"/>
  <c r="S147" i="3" s="1"/>
  <c r="S146" i="3" s="1"/>
  <c r="R148" i="3"/>
  <c r="Q148" i="3"/>
  <c r="P148" i="3"/>
  <c r="P147" i="3" s="1"/>
  <c r="P146" i="3" s="1"/>
  <c r="Z147" i="3"/>
  <c r="Z146" i="3" s="1"/>
  <c r="Y147" i="3"/>
  <c r="Y146" i="3" s="1"/>
  <c r="W147" i="3"/>
  <c r="W146" i="3" s="1"/>
  <c r="T147" i="3"/>
  <c r="T146" i="3" s="1"/>
  <c r="R147" i="3"/>
  <c r="R146" i="3" s="1"/>
  <c r="Q147" i="3"/>
  <c r="Q146" i="3" s="1"/>
  <c r="AA144" i="3"/>
  <c r="P144" i="3"/>
  <c r="AC143" i="3"/>
  <c r="AC142" i="3" s="1"/>
  <c r="AC141" i="3" s="1"/>
  <c r="AC140" i="3" s="1"/>
  <c r="AC139" i="3" s="1"/>
  <c r="AA143" i="3"/>
  <c r="AB142" i="3"/>
  <c r="AB141" i="3" s="1"/>
  <c r="AB140" i="3" s="1"/>
  <c r="AA142" i="3"/>
  <c r="AA141" i="3" s="1"/>
  <c r="AA140" i="3" s="1"/>
  <c r="AA139" i="3" s="1"/>
  <c r="Z142" i="3"/>
  <c r="Y142" i="3"/>
  <c r="X142" i="3"/>
  <c r="X141" i="3" s="1"/>
  <c r="X140" i="3" s="1"/>
  <c r="W142" i="3"/>
  <c r="W141" i="3" s="1"/>
  <c r="W140" i="3" s="1"/>
  <c r="V142" i="3"/>
  <c r="V141" i="3" s="1"/>
  <c r="V140" i="3" s="1"/>
  <c r="V139" i="3" s="1"/>
  <c r="U142" i="3"/>
  <c r="T142" i="3"/>
  <c r="T141" i="3" s="1"/>
  <c r="T140" i="3" s="1"/>
  <c r="S142" i="3"/>
  <c r="S141" i="3" s="1"/>
  <c r="S140" i="3" s="1"/>
  <c r="R142" i="3"/>
  <c r="Q142" i="3"/>
  <c r="Q141" i="3" s="1"/>
  <c r="Q140" i="3" s="1"/>
  <c r="Q139" i="3" s="1"/>
  <c r="P142" i="3"/>
  <c r="P141" i="3" s="1"/>
  <c r="P140" i="3" s="1"/>
  <c r="Z141" i="3"/>
  <c r="Z140" i="3" s="1"/>
  <c r="Y141" i="3"/>
  <c r="Y140" i="3" s="1"/>
  <c r="U141" i="3"/>
  <c r="U140" i="3" s="1"/>
  <c r="R141" i="3"/>
  <c r="R140" i="3" s="1"/>
  <c r="AB137" i="3"/>
  <c r="AB136" i="3" s="1"/>
  <c r="AB135" i="3" s="1"/>
  <c r="Z137" i="3"/>
  <c r="Y137" i="3"/>
  <c r="X137" i="3"/>
  <c r="X136" i="3" s="1"/>
  <c r="X135" i="3" s="1"/>
  <c r="W137" i="3"/>
  <c r="V137" i="3"/>
  <c r="V136" i="3" s="1"/>
  <c r="V135" i="3" s="1"/>
  <c r="U137" i="3"/>
  <c r="U136" i="3" s="1"/>
  <c r="U135" i="3" s="1"/>
  <c r="T137" i="3"/>
  <c r="S137" i="3"/>
  <c r="S136" i="3" s="1"/>
  <c r="S135" i="3" s="1"/>
  <c r="R137" i="3"/>
  <c r="Q137" i="3"/>
  <c r="P137" i="3"/>
  <c r="P136" i="3" s="1"/>
  <c r="P135" i="3" s="1"/>
  <c r="Z136" i="3"/>
  <c r="Z135" i="3" s="1"/>
  <c r="Y136" i="3"/>
  <c r="Y135" i="3" s="1"/>
  <c r="W136" i="3"/>
  <c r="W135" i="3" s="1"/>
  <c r="T136" i="3"/>
  <c r="T135" i="3" s="1"/>
  <c r="R136" i="3"/>
  <c r="R135" i="3" s="1"/>
  <c r="Q136" i="3"/>
  <c r="Q135" i="3" s="1"/>
  <c r="AB129" i="3"/>
  <c r="Z129" i="3"/>
  <c r="Y129" i="3"/>
  <c r="X129" i="3"/>
  <c r="V129" i="3"/>
  <c r="U129" i="3"/>
  <c r="T129" i="3"/>
  <c r="R129" i="3"/>
  <c r="Q129" i="3"/>
  <c r="P129" i="3"/>
  <c r="AC128" i="3"/>
  <c r="AC127" i="3" s="1"/>
  <c r="AC126" i="3" s="1"/>
  <c r="AC125" i="3" s="1"/>
  <c r="AA128" i="3"/>
  <c r="AA127" i="3" s="1"/>
  <c r="AB127" i="3"/>
  <c r="Z127" i="3"/>
  <c r="Z126" i="3" s="1"/>
  <c r="Z125" i="3" s="1"/>
  <c r="Y127" i="3"/>
  <c r="Y126" i="3" s="1"/>
  <c r="Y125" i="3" s="1"/>
  <c r="X127" i="3"/>
  <c r="W127" i="3"/>
  <c r="W124" i="3" s="1"/>
  <c r="V127" i="3"/>
  <c r="V126" i="3" s="1"/>
  <c r="V125" i="3" s="1"/>
  <c r="U127" i="3"/>
  <c r="U126" i="3" s="1"/>
  <c r="U125" i="3" s="1"/>
  <c r="T127" i="3"/>
  <c r="S127" i="3"/>
  <c r="R127" i="3"/>
  <c r="R126" i="3" s="1"/>
  <c r="R125" i="3" s="1"/>
  <c r="Q127" i="3"/>
  <c r="Q126" i="3" s="1"/>
  <c r="Q125" i="3" s="1"/>
  <c r="P127" i="3"/>
  <c r="P126" i="3" s="1"/>
  <c r="P125" i="3" s="1"/>
  <c r="AB126" i="3"/>
  <c r="AB125" i="3" s="1"/>
  <c r="X126" i="3"/>
  <c r="X125" i="3" s="1"/>
  <c r="T126" i="3"/>
  <c r="T125" i="3" s="1"/>
  <c r="S126" i="3"/>
  <c r="S125" i="3" s="1"/>
  <c r="AB124" i="3"/>
  <c r="X124" i="3"/>
  <c r="T124" i="3"/>
  <c r="S124" i="3"/>
  <c r="P124" i="3"/>
  <c r="AC123" i="3"/>
  <c r="AC122" i="3" s="1"/>
  <c r="AC121" i="3" s="1"/>
  <c r="AA123" i="3"/>
  <c r="AB122" i="3"/>
  <c r="AB121" i="3" s="1"/>
  <c r="AA122" i="3"/>
  <c r="AA121" i="3" s="1"/>
  <c r="Z122" i="3"/>
  <c r="Y122" i="3"/>
  <c r="Y121" i="3" s="1"/>
  <c r="Y114" i="3" s="1"/>
  <c r="Y113" i="3" s="1"/>
  <c r="Y112" i="3" s="1"/>
  <c r="X122" i="3"/>
  <c r="X121" i="3" s="1"/>
  <c r="W122" i="3"/>
  <c r="W121" i="3" s="1"/>
  <c r="V122" i="3"/>
  <c r="V121" i="3" s="1"/>
  <c r="U122" i="3"/>
  <c r="T122" i="3"/>
  <c r="T121" i="3" s="1"/>
  <c r="S122" i="3"/>
  <c r="S121" i="3" s="1"/>
  <c r="R122" i="3"/>
  <c r="Q122" i="3"/>
  <c r="Q121" i="3" s="1"/>
  <c r="Q114" i="3" s="1"/>
  <c r="Q113" i="3" s="1"/>
  <c r="Q112" i="3" s="1"/>
  <c r="P122" i="3"/>
  <c r="P121" i="3" s="1"/>
  <c r="Z121" i="3"/>
  <c r="U121" i="3"/>
  <c r="R121" i="3"/>
  <c r="P118" i="3"/>
  <c r="AC117" i="3"/>
  <c r="AC116" i="3" s="1"/>
  <c r="AC115" i="3" s="1"/>
  <c r="AA117" i="3"/>
  <c r="AA116" i="3" s="1"/>
  <c r="AA115" i="3" s="1"/>
  <c r="AB116" i="3"/>
  <c r="Z116" i="3"/>
  <c r="Y116" i="3"/>
  <c r="Y115" i="3" s="1"/>
  <c r="X116" i="3"/>
  <c r="X115" i="3" s="1"/>
  <c r="W116" i="3"/>
  <c r="V116" i="3"/>
  <c r="U116" i="3"/>
  <c r="U115" i="3" s="1"/>
  <c r="T116" i="3"/>
  <c r="S116" i="3"/>
  <c r="R116" i="3"/>
  <c r="Q116" i="3"/>
  <c r="Q115" i="3" s="1"/>
  <c r="P116" i="3"/>
  <c r="P115" i="3" s="1"/>
  <c r="O116" i="3"/>
  <c r="O114" i="3" s="1"/>
  <c r="O113" i="3" s="1"/>
  <c r="O112" i="3" s="1"/>
  <c r="M116" i="3"/>
  <c r="M114" i="3" s="1"/>
  <c r="M113" i="3" s="1"/>
  <c r="M112" i="3" s="1"/>
  <c r="AB115" i="3"/>
  <c r="Z115" i="3"/>
  <c r="Z114" i="3" s="1"/>
  <c r="Z113" i="3" s="1"/>
  <c r="Z112" i="3" s="1"/>
  <c r="W115" i="3"/>
  <c r="V115" i="3"/>
  <c r="T115" i="3"/>
  <c r="S115" i="3"/>
  <c r="R115" i="3"/>
  <c r="R114" i="3" s="1"/>
  <c r="R113" i="3" s="1"/>
  <c r="R112" i="3" s="1"/>
  <c r="N114" i="3"/>
  <c r="L114" i="3"/>
  <c r="L113" i="3" s="1"/>
  <c r="L112" i="3" s="1"/>
  <c r="K114" i="3"/>
  <c r="K113" i="3" s="1"/>
  <c r="K112" i="3" s="1"/>
  <c r="J114" i="3"/>
  <c r="J113" i="3" s="1"/>
  <c r="J112" i="3" s="1"/>
  <c r="I114" i="3"/>
  <c r="I113" i="3" s="1"/>
  <c r="I112" i="3" s="1"/>
  <c r="H114" i="3"/>
  <c r="H113" i="3" s="1"/>
  <c r="H112" i="3" s="1"/>
  <c r="N113" i="3"/>
  <c r="N112" i="3" s="1"/>
  <c r="AB110" i="3"/>
  <c r="AA110" i="3"/>
  <c r="Z110" i="3"/>
  <c r="Y110" i="3"/>
  <c r="X110" i="3"/>
  <c r="X104" i="3" s="1"/>
  <c r="W110" i="3"/>
  <c r="W104" i="3" s="1"/>
  <c r="V110" i="3"/>
  <c r="U110" i="3"/>
  <c r="T110" i="3"/>
  <c r="S110" i="3"/>
  <c r="R110" i="3"/>
  <c r="Q110" i="3"/>
  <c r="P110" i="3"/>
  <c r="P108" i="3"/>
  <c r="AC106" i="3"/>
  <c r="AC105" i="3" s="1"/>
  <c r="AC104" i="3" s="1"/>
  <c r="AA106" i="3"/>
  <c r="AB105" i="3"/>
  <c r="AB104" i="3" s="1"/>
  <c r="Z104" i="3"/>
  <c r="V104" i="3"/>
  <c r="S104" i="3"/>
  <c r="R104" i="3"/>
  <c r="T104" i="3"/>
  <c r="AB102" i="3"/>
  <c r="Z102" i="3"/>
  <c r="Y102" i="3"/>
  <c r="X102" i="3"/>
  <c r="W102" i="3"/>
  <c r="V102" i="3"/>
  <c r="U102" i="3"/>
  <c r="T102" i="3"/>
  <c r="S102" i="3"/>
  <c r="R102" i="3"/>
  <c r="Q102" i="3"/>
  <c r="P96" i="3"/>
  <c r="AC98" i="3"/>
  <c r="AC97" i="3" s="1"/>
  <c r="AC96" i="3" s="1"/>
  <c r="AC95" i="3" s="1"/>
  <c r="AA98" i="3"/>
  <c r="AA97" i="3" s="1"/>
  <c r="AA96" i="3" s="1"/>
  <c r="AB97" i="3"/>
  <c r="AB96" i="3" s="1"/>
  <c r="Z97" i="3"/>
  <c r="Y97" i="3"/>
  <c r="X97" i="3"/>
  <c r="X96" i="3" s="1"/>
  <c r="W97" i="3"/>
  <c r="V97" i="3"/>
  <c r="U97" i="3"/>
  <c r="U96" i="3" s="1"/>
  <c r="T97" i="3"/>
  <c r="S97" i="3"/>
  <c r="S96" i="3" s="1"/>
  <c r="R97" i="3"/>
  <c r="R96" i="3" s="1"/>
  <c r="Q97" i="3"/>
  <c r="W96" i="3"/>
  <c r="V96" i="3"/>
  <c r="AC86" i="3"/>
  <c r="AA86" i="3"/>
  <c r="AC85" i="3"/>
  <c r="AC74" i="3" s="1"/>
  <c r="AC72" i="3" s="1"/>
  <c r="AC68" i="3" s="1"/>
  <c r="AA85" i="3"/>
  <c r="AA74" i="3" s="1"/>
  <c r="AA72" i="3" s="1"/>
  <c r="U84" i="3"/>
  <c r="U83" i="3"/>
  <c r="U82" i="3"/>
  <c r="U81" i="3"/>
  <c r="M81" i="3"/>
  <c r="U80" i="3"/>
  <c r="M80" i="3"/>
  <c r="M76" i="3" s="1"/>
  <c r="U79" i="3"/>
  <c r="M79" i="3"/>
  <c r="U78" i="3"/>
  <c r="U77" i="3"/>
  <c r="U76" i="3"/>
  <c r="Q76" i="3"/>
  <c r="O76" i="3"/>
  <c r="N76" i="3"/>
  <c r="L76" i="3"/>
  <c r="K76" i="3"/>
  <c r="J76" i="3"/>
  <c r="I76" i="3"/>
  <c r="H76" i="3"/>
  <c r="U75" i="3"/>
  <c r="AB74" i="3"/>
  <c r="AB72" i="3" s="1"/>
  <c r="Z74" i="3"/>
  <c r="Z72" i="3" s="1"/>
  <c r="P74" i="3"/>
  <c r="P72" i="3" s="1"/>
  <c r="AB70" i="3"/>
  <c r="AB69" i="3" s="1"/>
  <c r="Z70" i="3"/>
  <c r="Y70" i="3"/>
  <c r="X70" i="3"/>
  <c r="X69" i="3" s="1"/>
  <c r="W70" i="3"/>
  <c r="V70" i="3"/>
  <c r="U70" i="3"/>
  <c r="U69" i="3" s="1"/>
  <c r="T70" i="3"/>
  <c r="S70" i="3"/>
  <c r="S69" i="3" s="1"/>
  <c r="R70" i="3"/>
  <c r="Q70" i="3"/>
  <c r="P70" i="3"/>
  <c r="P69" i="3" s="1"/>
  <c r="Z69" i="3"/>
  <c r="Y69" i="3"/>
  <c r="W69" i="3"/>
  <c r="V69" i="3"/>
  <c r="T69" i="3"/>
  <c r="R69" i="3"/>
  <c r="Q69" i="3"/>
  <c r="AC67" i="3"/>
  <c r="AC66" i="3" s="1"/>
  <c r="AB66" i="3"/>
  <c r="AB65" i="3" s="1"/>
  <c r="AA66" i="3"/>
  <c r="AA65" i="3" s="1"/>
  <c r="Z66" i="3"/>
  <c r="Y66" i="3"/>
  <c r="Y65" i="3" s="1"/>
  <c r="X66" i="3"/>
  <c r="X65" i="3" s="1"/>
  <c r="W66" i="3"/>
  <c r="V66" i="3"/>
  <c r="V64" i="3" s="1"/>
  <c r="U66" i="3"/>
  <c r="U65" i="3" s="1"/>
  <c r="T66" i="3"/>
  <c r="T65" i="3" s="1"/>
  <c r="S66" i="3"/>
  <c r="S64" i="3" s="1"/>
  <c r="R66" i="3"/>
  <c r="Q66" i="3"/>
  <c r="Q65" i="3" s="1"/>
  <c r="P66" i="3"/>
  <c r="P65" i="3" s="1"/>
  <c r="Z65" i="3"/>
  <c r="W65" i="3"/>
  <c r="V65" i="3"/>
  <c r="S65" i="3"/>
  <c r="R65" i="3"/>
  <c r="AB64" i="3"/>
  <c r="Z64" i="3"/>
  <c r="Y64" i="3"/>
  <c r="W64" i="3"/>
  <c r="U64" i="3"/>
  <c r="T64" i="3"/>
  <c r="R64" i="3"/>
  <c r="Q64" i="3"/>
  <c r="AB60" i="3"/>
  <c r="AB59" i="3" s="1"/>
  <c r="AB57" i="3" s="1"/>
  <c r="AB56" i="3" s="1"/>
  <c r="Z60" i="3"/>
  <c r="Y60" i="3"/>
  <c r="X60" i="3"/>
  <c r="X59" i="3" s="1"/>
  <c r="X57" i="3" s="1"/>
  <c r="X56" i="3" s="1"/>
  <c r="W60" i="3"/>
  <c r="V60" i="3"/>
  <c r="V59" i="3" s="1"/>
  <c r="V57" i="3" s="1"/>
  <c r="V56" i="3" s="1"/>
  <c r="U60" i="3"/>
  <c r="T60" i="3"/>
  <c r="S60" i="3"/>
  <c r="S59" i="3" s="1"/>
  <c r="S57" i="3" s="1"/>
  <c r="S56" i="3" s="1"/>
  <c r="R60" i="3"/>
  <c r="Q60" i="3"/>
  <c r="P60" i="3"/>
  <c r="P59" i="3" s="1"/>
  <c r="P57" i="3" s="1"/>
  <c r="P56" i="3" s="1"/>
  <c r="Z59" i="3"/>
  <c r="Y59" i="3"/>
  <c r="W59" i="3"/>
  <c r="W57" i="3" s="1"/>
  <c r="W56" i="3" s="1"/>
  <c r="U59" i="3"/>
  <c r="T59" i="3"/>
  <c r="T57" i="3" s="1"/>
  <c r="T56" i="3" s="1"/>
  <c r="R59" i="3"/>
  <c r="Q59" i="3"/>
  <c r="AB58" i="3"/>
  <c r="Z58" i="3"/>
  <c r="Y58" i="3"/>
  <c r="X58" i="3"/>
  <c r="W58" i="3"/>
  <c r="V58" i="3"/>
  <c r="U58" i="3"/>
  <c r="T58" i="3"/>
  <c r="S58" i="3"/>
  <c r="R58" i="3"/>
  <c r="Q58" i="3"/>
  <c r="P58" i="3"/>
  <c r="AC57" i="3"/>
  <c r="AC56" i="3" s="1"/>
  <c r="Z57" i="3"/>
  <c r="Y57" i="3"/>
  <c r="Y56" i="3" s="1"/>
  <c r="U57" i="3"/>
  <c r="U56" i="3" s="1"/>
  <c r="R57" i="3"/>
  <c r="R56" i="3" s="1"/>
  <c r="Q57" i="3"/>
  <c r="Q56" i="3" s="1"/>
  <c r="Z56" i="3"/>
  <c r="W55" i="3"/>
  <c r="U55" i="3"/>
  <c r="Y53" i="3"/>
  <c r="X53" i="3"/>
  <c r="W53" i="3"/>
  <c r="V53" i="3"/>
  <c r="U53" i="3"/>
  <c r="T53" i="3"/>
  <c r="S53" i="3"/>
  <c r="R53" i="3"/>
  <c r="Q53" i="3"/>
  <c r="AC52" i="3"/>
  <c r="AA52" i="3"/>
  <c r="AC51" i="3"/>
  <c r="AA51" i="3"/>
  <c r="AC50" i="3"/>
  <c r="AC49" i="3" s="1"/>
  <c r="AC48" i="3" s="1"/>
  <c r="AC45" i="3" s="1"/>
  <c r="AC44" i="3" s="1"/>
  <c r="AC42" i="3" s="1"/>
  <c r="AA50" i="3"/>
  <c r="AA49" i="3" s="1"/>
  <c r="AA48" i="3" s="1"/>
  <c r="AA45" i="3" s="1"/>
  <c r="AA44" i="3" s="1"/>
  <c r="AA42" i="3" s="1"/>
  <c r="AB49" i="3"/>
  <c r="AB48" i="3" s="1"/>
  <c r="AB45" i="3" s="1"/>
  <c r="AB44" i="3" s="1"/>
  <c r="AB42" i="3" s="1"/>
  <c r="Z49" i="3"/>
  <c r="Z48" i="3" s="1"/>
  <c r="Z45" i="3" s="1"/>
  <c r="Z44" i="3" s="1"/>
  <c r="Z42" i="3" s="1"/>
  <c r="Y49" i="3"/>
  <c r="Y48" i="3" s="1"/>
  <c r="Y45" i="3" s="1"/>
  <c r="Y44" i="3" s="1"/>
  <c r="Y42" i="3" s="1"/>
  <c r="X49" i="3"/>
  <c r="W49" i="3"/>
  <c r="V49" i="3"/>
  <c r="V48" i="3" s="1"/>
  <c r="V45" i="3" s="1"/>
  <c r="V44" i="3" s="1"/>
  <c r="V42" i="3" s="1"/>
  <c r="U49" i="3"/>
  <c r="U48" i="3" s="1"/>
  <c r="U45" i="3" s="1"/>
  <c r="U44" i="3" s="1"/>
  <c r="U42" i="3" s="1"/>
  <c r="T49" i="3"/>
  <c r="S49" i="3"/>
  <c r="R49" i="3"/>
  <c r="R48" i="3" s="1"/>
  <c r="R45" i="3" s="1"/>
  <c r="R44" i="3" s="1"/>
  <c r="R42" i="3" s="1"/>
  <c r="Q49" i="3"/>
  <c r="Q48" i="3" s="1"/>
  <c r="Q45" i="3" s="1"/>
  <c r="Q44" i="3" s="1"/>
  <c r="Q42" i="3" s="1"/>
  <c r="P49" i="3"/>
  <c r="P48" i="3" s="1"/>
  <c r="X48" i="3"/>
  <c r="X45" i="3" s="1"/>
  <c r="X44" i="3" s="1"/>
  <c r="X42" i="3" s="1"/>
  <c r="W48" i="3"/>
  <c r="W45" i="3" s="1"/>
  <c r="W44" i="3" s="1"/>
  <c r="W42" i="3" s="1"/>
  <c r="T48" i="3"/>
  <c r="T45" i="3" s="1"/>
  <c r="T44" i="3" s="1"/>
  <c r="T42" i="3" s="1"/>
  <c r="S48" i="3"/>
  <c r="S45" i="3" s="1"/>
  <c r="S44" i="3" s="1"/>
  <c r="S42" i="3" s="1"/>
  <c r="P46" i="3"/>
  <c r="W43" i="3"/>
  <c r="U43" i="3"/>
  <c r="S43" i="3"/>
  <c r="AC41" i="3"/>
  <c r="AA41" i="3"/>
  <c r="AC40" i="3"/>
  <c r="AC39" i="3" s="1"/>
  <c r="AA40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P37" i="3"/>
  <c r="AC36" i="3"/>
  <c r="AA36" i="3"/>
  <c r="AC35" i="3"/>
  <c r="AA35" i="3"/>
  <c r="AC34" i="3"/>
  <c r="AA34" i="3"/>
  <c r="AC33" i="3"/>
  <c r="AA33" i="3"/>
  <c r="AC32" i="3"/>
  <c r="AA32" i="3"/>
  <c r="AC31" i="3"/>
  <c r="AA31" i="3"/>
  <c r="AA30" i="3" s="1"/>
  <c r="O31" i="3"/>
  <c r="N31" i="3"/>
  <c r="M31" i="3"/>
  <c r="L31" i="3"/>
  <c r="K31" i="3"/>
  <c r="J31" i="3"/>
  <c r="I31" i="3"/>
  <c r="I24" i="3" s="1"/>
  <c r="I23" i="3" s="1"/>
  <c r="I16" i="3" s="1"/>
  <c r="H31" i="3"/>
  <c r="H24" i="3" s="1"/>
  <c r="H23" i="3" s="1"/>
  <c r="H16" i="3" s="1"/>
  <c r="AB30" i="3"/>
  <c r="AC30" i="3" s="1"/>
  <c r="Z30" i="3"/>
  <c r="Y30" i="3"/>
  <c r="X30" i="3"/>
  <c r="W30" i="3"/>
  <c r="V30" i="3"/>
  <c r="U30" i="3"/>
  <c r="T30" i="3"/>
  <c r="S30" i="3"/>
  <c r="R30" i="3"/>
  <c r="Q30" i="3"/>
  <c r="P30" i="3"/>
  <c r="AB29" i="3"/>
  <c r="AC29" i="3" s="1"/>
  <c r="AC27" i="3" s="1"/>
  <c r="Z29" i="3"/>
  <c r="AA29" i="3" s="1"/>
  <c r="Y29" i="3"/>
  <c r="Y27" i="3" s="1"/>
  <c r="Y26" i="3" s="1"/>
  <c r="Y25" i="3" s="1"/>
  <c r="Y24" i="3" s="1"/>
  <c r="Y23" i="3" s="1"/>
  <c r="X29" i="3"/>
  <c r="W29" i="3"/>
  <c r="V29" i="3"/>
  <c r="U29" i="3"/>
  <c r="T29" i="3"/>
  <c r="T27" i="3" s="1"/>
  <c r="T26" i="3" s="1"/>
  <c r="T25" i="3" s="1"/>
  <c r="T24" i="3" s="1"/>
  <c r="T23" i="3" s="1"/>
  <c r="S29" i="3"/>
  <c r="R29" i="3"/>
  <c r="R27" i="3" s="1"/>
  <c r="Q29" i="3"/>
  <c r="Q27" i="3" s="1"/>
  <c r="Q26" i="3" s="1"/>
  <c r="Q25" i="3" s="1"/>
  <c r="Q24" i="3" s="1"/>
  <c r="Q23" i="3" s="1"/>
  <c r="AC28" i="3"/>
  <c r="AA28" i="3"/>
  <c r="AB27" i="3"/>
  <c r="X27" i="3"/>
  <c r="X26" i="3" s="1"/>
  <c r="X25" i="3" s="1"/>
  <c r="X24" i="3" s="1"/>
  <c r="X23" i="3" s="1"/>
  <c r="W27" i="3"/>
  <c r="V27" i="3"/>
  <c r="U27" i="3"/>
  <c r="U26" i="3" s="1"/>
  <c r="U25" i="3" s="1"/>
  <c r="U24" i="3" s="1"/>
  <c r="U23" i="3" s="1"/>
  <c r="S27" i="3"/>
  <c r="O27" i="3"/>
  <c r="M27" i="3"/>
  <c r="M24" i="3" s="1"/>
  <c r="M23" i="3" s="1"/>
  <c r="M16" i="3" s="1"/>
  <c r="AB26" i="3"/>
  <c r="AB25" i="3" s="1"/>
  <c r="AB24" i="3" s="1"/>
  <c r="AB23" i="3" s="1"/>
  <c r="O24" i="3"/>
  <c r="N24" i="3"/>
  <c r="L24" i="3"/>
  <c r="L23" i="3" s="1"/>
  <c r="L16" i="3" s="1"/>
  <c r="K24" i="3"/>
  <c r="J24" i="3"/>
  <c r="O23" i="3"/>
  <c r="O16" i="3" s="1"/>
  <c r="N23" i="3"/>
  <c r="N16" i="3" s="1"/>
  <c r="K23" i="3"/>
  <c r="K16" i="3" s="1"/>
  <c r="J23" i="3"/>
  <c r="J16" i="3" s="1"/>
  <c r="AB22" i="3"/>
  <c r="AC22" i="3" s="1"/>
  <c r="Z22" i="3"/>
  <c r="AA22" i="3" s="1"/>
  <c r="Y22" i="3"/>
  <c r="X22" i="3"/>
  <c r="X20" i="3" s="1"/>
  <c r="X19" i="3" s="1"/>
  <c r="W22" i="3"/>
  <c r="W20" i="3" s="1"/>
  <c r="W19" i="3" s="1"/>
  <c r="V22" i="3"/>
  <c r="U22" i="3"/>
  <c r="U20" i="3" s="1"/>
  <c r="U19" i="3" s="1"/>
  <c r="T22" i="3"/>
  <c r="S22" i="3"/>
  <c r="R22" i="3"/>
  <c r="Q22" i="3"/>
  <c r="P20" i="3"/>
  <c r="P19" i="3" s="1"/>
  <c r="AC21" i="3"/>
  <c r="AA21" i="3"/>
  <c r="AB20" i="3"/>
  <c r="AC20" i="3" s="1"/>
  <c r="AC19" i="3" s="1"/>
  <c r="AA20" i="3"/>
  <c r="Z20" i="3"/>
  <c r="Y20" i="3"/>
  <c r="Y19" i="3" s="1"/>
  <c r="V20" i="3"/>
  <c r="T20" i="3"/>
  <c r="T19" i="3" s="1"/>
  <c r="S20" i="3"/>
  <c r="R20" i="3"/>
  <c r="Q20" i="3"/>
  <c r="Q19" i="3" s="1"/>
  <c r="Z19" i="3"/>
  <c r="AA19" i="3" s="1"/>
  <c r="V19" i="3"/>
  <c r="S19" i="3"/>
  <c r="R19" i="3"/>
  <c r="AB18" i="3"/>
  <c r="AB17" i="3" s="1"/>
  <c r="AB16" i="3" s="1"/>
  <c r="AB15" i="3" s="1"/>
  <c r="Z18" i="3"/>
  <c r="AA18" i="3" s="1"/>
  <c r="Y18" i="3"/>
  <c r="Y17" i="3" s="1"/>
  <c r="Y16" i="3" s="1"/>
  <c r="Y15" i="3" s="1"/>
  <c r="X18" i="3"/>
  <c r="X17" i="3" s="1"/>
  <c r="X16" i="3" s="1"/>
  <c r="X15" i="3" s="1"/>
  <c r="W18" i="3"/>
  <c r="W17" i="3" s="1"/>
  <c r="W16" i="3" s="1"/>
  <c r="W15" i="3" s="1"/>
  <c r="V18" i="3"/>
  <c r="U18" i="3"/>
  <c r="U17" i="3" s="1"/>
  <c r="U16" i="3" s="1"/>
  <c r="U15" i="3" s="1"/>
  <c r="T18" i="3"/>
  <c r="T17" i="3" s="1"/>
  <c r="T16" i="3" s="1"/>
  <c r="T15" i="3" s="1"/>
  <c r="S18" i="3"/>
  <c r="R18" i="3"/>
  <c r="Q18" i="3"/>
  <c r="Q17" i="3" s="1"/>
  <c r="Q16" i="3" s="1"/>
  <c r="Q15" i="3" s="1"/>
  <c r="O18" i="3"/>
  <c r="AA17" i="3"/>
  <c r="Z17" i="3"/>
  <c r="V17" i="3"/>
  <c r="S17" i="3"/>
  <c r="S16" i="3" s="1"/>
  <c r="S15" i="3" s="1"/>
  <c r="R17" i="3"/>
  <c r="O17" i="3"/>
  <c r="N17" i="3"/>
  <c r="M17" i="3"/>
  <c r="L17" i="3"/>
  <c r="K17" i="3"/>
  <c r="J17" i="3"/>
  <c r="I17" i="3"/>
  <c r="H17" i="3"/>
  <c r="Z16" i="3"/>
  <c r="Z15" i="3" s="1"/>
  <c r="V16" i="3"/>
  <c r="V15" i="3" s="1"/>
  <c r="R16" i="3"/>
  <c r="R15" i="3" s="1"/>
  <c r="O12" i="3"/>
  <c r="N12" i="3"/>
  <c r="M12" i="3"/>
  <c r="L12" i="3"/>
  <c r="K12" i="3"/>
  <c r="J12" i="3"/>
  <c r="I12" i="3"/>
  <c r="H12" i="3"/>
  <c r="F40" i="2"/>
  <c r="E40" i="2"/>
  <c r="D40" i="2"/>
  <c r="F38" i="2"/>
  <c r="E38" i="2"/>
  <c r="D38" i="2"/>
  <c r="F36" i="2"/>
  <c r="E36" i="2"/>
  <c r="D36" i="2"/>
  <c r="F34" i="2"/>
  <c r="E34" i="2"/>
  <c r="D32" i="2"/>
  <c r="D29" i="2"/>
  <c r="F23" i="2"/>
  <c r="E23" i="2"/>
  <c r="D23" i="2"/>
  <c r="F21" i="2"/>
  <c r="E21" i="2"/>
  <c r="D21" i="2"/>
  <c r="D13" i="2"/>
  <c r="AC65" i="3" l="1"/>
  <c r="AC64" i="3"/>
  <c r="Z27" i="3"/>
  <c r="AA27" i="3" s="1"/>
  <c r="W26" i="3"/>
  <c r="W25" i="3" s="1"/>
  <c r="W24" i="3" s="1"/>
  <c r="W23" i="3" s="1"/>
  <c r="P64" i="3"/>
  <c r="X64" i="3"/>
  <c r="AA114" i="3"/>
  <c r="AA113" i="3" s="1"/>
  <c r="AA112" i="3" s="1"/>
  <c r="W126" i="3"/>
  <c r="W125" i="3" s="1"/>
  <c r="I15" i="5"/>
  <c r="P114" i="3"/>
  <c r="P113" i="3" s="1"/>
  <c r="P112" i="3" s="1"/>
  <c r="X114" i="3"/>
  <c r="X113" i="3" s="1"/>
  <c r="X112" i="3" s="1"/>
  <c r="R139" i="3"/>
  <c r="S139" i="3"/>
  <c r="E42" i="2"/>
  <c r="T14" i="3"/>
  <c r="AC18" i="3"/>
  <c r="AC17" i="3" s="1"/>
  <c r="AC16" i="3" s="1"/>
  <c r="AC15" i="3" s="1"/>
  <c r="U139" i="3"/>
  <c r="T139" i="3"/>
  <c r="AB139" i="3"/>
  <c r="U14" i="3"/>
  <c r="R26" i="3"/>
  <c r="R25" i="3" s="1"/>
  <c r="R24" i="3" s="1"/>
  <c r="R23" i="3" s="1"/>
  <c r="R14" i="3" s="1"/>
  <c r="Z26" i="3"/>
  <c r="AA26" i="3" s="1"/>
  <c r="AA64" i="3"/>
  <c r="P68" i="3"/>
  <c r="Q96" i="3"/>
  <c r="Y96" i="3"/>
  <c r="Y95" i="3" s="1"/>
  <c r="Y85" i="3" s="1"/>
  <c r="Y74" i="3" s="1"/>
  <c r="F42" i="2"/>
  <c r="S26" i="3"/>
  <c r="S25" i="3" s="1"/>
  <c r="S24" i="3" s="1"/>
  <c r="S23" i="3" s="1"/>
  <c r="S14" i="3" s="1"/>
  <c r="V114" i="3"/>
  <c r="V113" i="3" s="1"/>
  <c r="V112" i="3" s="1"/>
  <c r="Y139" i="3"/>
  <c r="U114" i="3"/>
  <c r="U113" i="3" s="1"/>
  <c r="U112" i="3" s="1"/>
  <c r="T114" i="3"/>
  <c r="T113" i="3" s="1"/>
  <c r="T112" i="3" s="1"/>
  <c r="AB114" i="3"/>
  <c r="AB113" i="3" s="1"/>
  <c r="AB112" i="3" s="1"/>
  <c r="Z139" i="3"/>
  <c r="W139" i="3"/>
  <c r="V14" i="3"/>
  <c r="T96" i="3"/>
  <c r="T95" i="3" s="1"/>
  <c r="T85" i="3" s="1"/>
  <c r="T74" i="3" s="1"/>
  <c r="T72" i="3" s="1"/>
  <c r="T68" i="3" s="1"/>
  <c r="T13" i="3" s="1"/>
  <c r="T12" i="3" s="1"/>
  <c r="AA104" i="3"/>
  <c r="AA95" i="3" s="1"/>
  <c r="AA105" i="3"/>
  <c r="X139" i="3"/>
  <c r="V26" i="3"/>
  <c r="V25" i="3" s="1"/>
  <c r="V24" i="3" s="1"/>
  <c r="V23" i="3" s="1"/>
  <c r="F14" i="5"/>
  <c r="J24" i="5"/>
  <c r="D42" i="2"/>
  <c r="D44" i="2" s="1"/>
  <c r="R95" i="3"/>
  <c r="R85" i="3" s="1"/>
  <c r="R74" i="3" s="1"/>
  <c r="R72" i="3" s="1"/>
  <c r="R68" i="3" s="1"/>
  <c r="R13" i="3" s="1"/>
  <c r="R12" i="3" s="1"/>
  <c r="Z96" i="3"/>
  <c r="Z95" i="3" s="1"/>
  <c r="P45" i="3"/>
  <c r="P44" i="3" s="1"/>
  <c r="P42" i="3" s="1"/>
  <c r="D12" i="4"/>
  <c r="F41" i="4"/>
  <c r="E41" i="4"/>
  <c r="E12" i="4"/>
  <c r="F12" i="4"/>
  <c r="F57" i="4" s="1"/>
  <c r="AC26" i="3"/>
  <c r="AC25" i="3" s="1"/>
  <c r="AC24" i="3" s="1"/>
  <c r="AC23" i="3" s="1"/>
  <c r="AC14" i="3" s="1"/>
  <c r="D41" i="4"/>
  <c r="X95" i="3"/>
  <c r="X85" i="3" s="1"/>
  <c r="X74" i="3" s="1"/>
  <c r="X72" i="3" s="1"/>
  <c r="AB95" i="3"/>
  <c r="S95" i="3"/>
  <c r="Q104" i="3"/>
  <c r="Q95" i="3" s="1"/>
  <c r="Q85" i="3" s="1"/>
  <c r="Q74" i="3" s="1"/>
  <c r="U104" i="3"/>
  <c r="U95" i="3" s="1"/>
  <c r="U85" i="3" s="1"/>
  <c r="U74" i="3" s="1"/>
  <c r="U72" i="3" s="1"/>
  <c r="U68" i="3" s="1"/>
  <c r="Y104" i="3"/>
  <c r="P27" i="3"/>
  <c r="P26" i="3" s="1"/>
  <c r="P25" i="3" s="1"/>
  <c r="P24" i="3" s="1"/>
  <c r="P23" i="3" s="1"/>
  <c r="P18" i="3"/>
  <c r="P17" i="3" s="1"/>
  <c r="P16" i="3" s="1"/>
  <c r="P15" i="3" s="1"/>
  <c r="P139" i="3"/>
  <c r="X68" i="3"/>
  <c r="F24" i="5"/>
  <c r="Z68" i="3"/>
  <c r="AA68" i="3"/>
  <c r="AB68" i="3"/>
  <c r="P104" i="3"/>
  <c r="P95" i="3" s="1"/>
  <c r="J14" i="5"/>
  <c r="H23" i="5"/>
  <c r="G15" i="5"/>
  <c r="I24" i="5"/>
  <c r="AA126" i="3"/>
  <c r="AA125" i="3" s="1"/>
  <c r="AA124" i="3"/>
  <c r="Y14" i="3"/>
  <c r="W95" i="3"/>
  <c r="W85" i="3" s="1"/>
  <c r="W74" i="3" s="1"/>
  <c r="W72" i="3" s="1"/>
  <c r="W68" i="3" s="1"/>
  <c r="W14" i="3"/>
  <c r="X14" i="3"/>
  <c r="AB14" i="3"/>
  <c r="AB13" i="3" s="1"/>
  <c r="AB12" i="3" s="1"/>
  <c r="V95" i="3"/>
  <c r="V85" i="3" s="1"/>
  <c r="V74" i="3" s="1"/>
  <c r="S114" i="3"/>
  <c r="S113" i="3" s="1"/>
  <c r="S112" i="3" s="1"/>
  <c r="W114" i="3"/>
  <c r="W113" i="3" s="1"/>
  <c r="W112" i="3" s="1"/>
  <c r="AC114" i="3"/>
  <c r="AC113" i="3" s="1"/>
  <c r="AC112" i="3" s="1"/>
  <c r="Q14" i="3"/>
  <c r="AA16" i="3"/>
  <c r="AA15" i="3" s="1"/>
  <c r="AB19" i="3"/>
  <c r="Q124" i="3"/>
  <c r="U124" i="3"/>
  <c r="Y124" i="3"/>
  <c r="AC124" i="3"/>
  <c r="R124" i="3"/>
  <c r="V124" i="3"/>
  <c r="Z124" i="3"/>
  <c r="S85" i="3" l="1"/>
  <c r="S74" i="3" s="1"/>
  <c r="S72" i="3" s="1"/>
  <c r="S68" i="3" s="1"/>
  <c r="S13" i="3" s="1"/>
  <c r="S12" i="3" s="1"/>
  <c r="Z25" i="3"/>
  <c r="D57" i="4"/>
  <c r="E57" i="4"/>
  <c r="X13" i="3"/>
  <c r="X12" i="3" s="1"/>
  <c r="P14" i="3"/>
  <c r="P13" i="3" s="1"/>
  <c r="P12" i="3" s="1"/>
  <c r="U13" i="3"/>
  <c r="U12" i="3" s="1"/>
  <c r="V72" i="3"/>
  <c r="V68" i="3" s="1"/>
  <c r="V13" i="3" s="1"/>
  <c r="V12" i="3" s="1"/>
  <c r="Q72" i="3"/>
  <c r="Q68" i="3" s="1"/>
  <c r="Q13" i="3" s="1"/>
  <c r="Q12" i="3" s="1"/>
  <c r="Y72" i="3"/>
  <c r="Y68" i="3" s="1"/>
  <c r="Y13" i="3" s="1"/>
  <c r="Y12" i="3" s="1"/>
  <c r="AA25" i="3"/>
  <c r="Z24" i="3"/>
  <c r="AC13" i="3"/>
  <c r="AC12" i="3" s="1"/>
  <c r="AE12" i="3" s="1"/>
  <c r="W13" i="3"/>
  <c r="W12" i="3" s="1"/>
  <c r="AA24" i="3" l="1"/>
  <c r="AA23" i="3" s="1"/>
  <c r="AA14" i="3" s="1"/>
  <c r="AA13" i="3" s="1"/>
  <c r="AA12" i="3" s="1"/>
  <c r="Z23" i="3"/>
  <c r="Z14" i="3" s="1"/>
  <c r="Z13" i="3" s="1"/>
  <c r="Z12" i="3" s="1"/>
  <c r="AD12" i="3" l="1"/>
</calcChain>
</file>

<file path=xl/sharedStrings.xml><?xml version="1.0" encoding="utf-8"?>
<sst xmlns="http://schemas.openxmlformats.org/spreadsheetml/2006/main" count="1181" uniqueCount="493">
  <si>
    <t>Приложение 1</t>
  </si>
  <si>
    <t>к решению  Думы МО "Бохан"</t>
  </si>
  <si>
    <t>и плановый период 2024 и 2025 годов</t>
  </si>
  <si>
    <t>Доходы бюджета муниципального образования "Бохан" по группам, подгруппам, статьям классификации доходов на 2023 год и плановый период 2024 и 2025 годов</t>
  </si>
  <si>
    <t>%</t>
  </si>
  <si>
    <t>Код бюджетной                 классификации РФ</t>
  </si>
  <si>
    <t>Наименование</t>
  </si>
  <si>
    <t>2008г.        ожидаемое</t>
  </si>
  <si>
    <t>на 1.04.2006</t>
  </si>
  <si>
    <t>исполнения</t>
  </si>
  <si>
    <t>на 1.06.2007</t>
  </si>
  <si>
    <t>испол</t>
  </si>
  <si>
    <t>ожид 2012</t>
  </si>
  <si>
    <t>2017 год</t>
  </si>
  <si>
    <t>2018 год</t>
  </si>
  <si>
    <t>ожид 2013</t>
  </si>
  <si>
    <t>000 1 00 00000 00 0000 000</t>
  </si>
  <si>
    <t>ДОХОДЫ</t>
  </si>
  <si>
    <t>000 1 01 02000 01 0000 110</t>
  </si>
  <si>
    <t>Налог на доходы физ.лиц</t>
  </si>
  <si>
    <t>182 1 01 02010 01 0000 110</t>
  </si>
  <si>
    <t>Налог на доходы физ.лиц с доходов, получ. в виде дивидендов от долевого участия в деят-ти орг-ии</t>
  </si>
  <si>
    <t>182 1 01 02010 01 1000 110</t>
  </si>
  <si>
    <t>182 1 01 02010 01 2000 110</t>
  </si>
  <si>
    <t xml:space="preserve"> Пени налога на доходы физ.лиц с доходов, получ. в виде дивидендов от долевого участия в деят-ти орг-ии</t>
  </si>
  <si>
    <t>Налог на доходы физ.лиц с дох, облагемых по налоговой ставке уст. ст.227,227.1, и 228 НК РФ</t>
  </si>
  <si>
    <t xml:space="preserve">Пени по НДФЛ </t>
  </si>
  <si>
    <t>182 1 01 02010 01 3000 110</t>
  </si>
  <si>
    <t xml:space="preserve">Штрафы по НДФЛ </t>
  </si>
  <si>
    <t>182 1 01 02010 01 4000 110</t>
  </si>
  <si>
    <t>Штрафы по НДФЛ</t>
  </si>
  <si>
    <t>182 1 01 02020 01 0000 110</t>
  </si>
  <si>
    <t>Налог на доходы физ.лиц с доходов, полученных от осущ. деят.физ.лицами в качестве ИП</t>
  </si>
  <si>
    <t>182 1 01 02020 01 1000 110</t>
  </si>
  <si>
    <t>182 1 01 02020 01 2000 110</t>
  </si>
  <si>
    <t>Пени</t>
  </si>
  <si>
    <t>182 1 01 02020 01 3000 110</t>
  </si>
  <si>
    <t>Штрафы</t>
  </si>
  <si>
    <t>182 1 01 02022 01 4000 110</t>
  </si>
  <si>
    <t>182 1 01 02030 01 0000 110</t>
  </si>
  <si>
    <t>Налог на дох физ.лиц с доходов, полученных физ.лицами в соот.со ст.228 НК РФ</t>
  </si>
  <si>
    <t>182 1 01 02030 01 1000 110</t>
  </si>
  <si>
    <t>182 1 01 02040 01 0000 110</t>
  </si>
  <si>
    <t>НДФЛ, получ в виде выигрышей и призов</t>
  </si>
  <si>
    <t>182 1 01 02040 01 1000 110</t>
  </si>
  <si>
    <t>182 1 01 02040 01 2000 110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</si>
  <si>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</si>
  <si>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</si>
  <si>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 xml:space="preserve">182 1 03 02230 01 0000 110  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</si>
  <si>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</si>
  <si>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182 1 03 02240 01 0000 110</t>
  </si>
  <si>
    <t>Доходы от уплаты акцизов на моторные масла для дизельных и (или) карбюраторных (инжекторных) двигателей,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</si>
  <si>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182 1 03 02250 01 0000 110</t>
  </si>
  <si>
    <t>Доходы от уплаты акцизов на автомобильный бензин,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</si>
  <si>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182 1 03 02260 01 0000 110</t>
  </si>
  <si>
    <t>Доходы от уплаты акцизов на прямогонный бензин,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</si>
  <si>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182 1 05 00000 00 0000 000</t>
  </si>
  <si>
    <t>Налоги на совокупный доход</t>
  </si>
  <si>
    <t>182  1 05 03010 01 1000 110</t>
  </si>
  <si>
    <t>Единый сельскохозяйственный налог</t>
  </si>
  <si>
    <t>000 1 06 00000 00 0000 000</t>
  </si>
  <si>
    <t>Налоги на имущество</t>
  </si>
  <si>
    <t xml:space="preserve">182 1 06 01030 10 0000 110 </t>
  </si>
  <si>
    <t>Налог на имущество физических лиц</t>
  </si>
  <si>
    <t>182 1 06 01030 10 1000 110</t>
  </si>
  <si>
    <t>Налог на имущество физических лиц., взимаемый по ставкам, применяемым к объектам налогообл-я, расположенным в границах поселений</t>
  </si>
  <si>
    <t>182 1 06 01030 10 2000 110</t>
  </si>
  <si>
    <t>Пени по налогу на имущество физических лиц., взимаемый по ставкам, применяемым к объектам налогообл-я, расположенным в границах поселений</t>
  </si>
  <si>
    <t xml:space="preserve">182 1 06 04000 02 0000 110 </t>
  </si>
  <si>
    <t>Транспортный налог</t>
  </si>
  <si>
    <t>182 1 06 04012 02 1000 110</t>
  </si>
  <si>
    <t>Транспортный налог с физических лиц</t>
  </si>
  <si>
    <t>182 1 06 01030 10 3000 110</t>
  </si>
  <si>
    <t>Штраф по налогу на имущество физических лиц., взимаемый по ставкам, применяемым к объектам налогообл-я, расположенным в границах поселений</t>
  </si>
  <si>
    <t>182 1 06 01030 10 4000 110</t>
  </si>
  <si>
    <t>Штрафы по налогу на имущество физических лиц., взимаемый по ставкам, применяемым к объектам налогообл-я, расположенным в границах поселений</t>
  </si>
  <si>
    <t xml:space="preserve">182 1 06 06000 10 0000 110 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</si>
  <si>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</si>
  <si>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</si>
  <si>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</si>
  <si>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182 1 06 06033 10 1000 110</t>
  </si>
  <si>
    <t>182 1 06 06013 10 2000 110</t>
  </si>
  <si>
    <t>Пени по земельному налогу, взим.по ставке, уст пп1.п1. ст.394</t>
  </si>
  <si>
    <t>182 1 06 06013 10 3000 110</t>
  </si>
  <si>
    <t>Штрафы по земельному налогу, взим.по ставке, уст пп1.п1. ст.394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</si>
  <si>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</si>
  <si>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</si>
  <si>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182 1 06 06043 10 1000 110</t>
  </si>
  <si>
    <t>182 1 06 06023 10 2000 110</t>
  </si>
  <si>
    <t>Пени по земельному налогу, взим.по ставке, уст пп2.п1. ст.394</t>
  </si>
  <si>
    <t>182 1 06 06023 10 3000 110</t>
  </si>
  <si>
    <t>Штрафы по земельному налогу, взим.по ставке, уст пп2.п1. ст.394</t>
  </si>
  <si>
    <t xml:space="preserve">000 1 09 00000 00 0000 000 </t>
  </si>
  <si>
    <t xml:space="preserve"> </t>
  </si>
  <si>
    <t>182 1 09 04050 03 1000 110</t>
  </si>
  <si>
    <t>Земельный налог (по обязательсвам возникщим до 01.01.2006 г.)</t>
  </si>
  <si>
    <t>182 1 09 04050 03 2000 110</t>
  </si>
  <si>
    <t>Пени по земельному налогу (по обязательствам возникшим до 01.01.2006 г.)</t>
  </si>
  <si>
    <t>182 1 09 04050 03 3000 110</t>
  </si>
  <si>
    <t>Штрафы по земельному налогу (по обязательствам</t>
  </si>
  <si>
    <t>182 1 09 04053 10 2000 110</t>
  </si>
  <si>
    <t>182 1 09 04053 10 3000 110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</si>
  <si>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</si>
  <si>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</si>
  <si>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122 1 11 05013 10 0000 120</t>
  </si>
  <si>
    <t>Доходы, получаемые в виде арендной платы за земельные участки, гос.соб-ть на кот.не разграничена и кот.расположены в границах поселений а также средства от продажи права на заключение договоров аренды указанных земельных участков.</t>
  </si>
  <si>
    <t>122 1 11 05025 10 0000 120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</si>
  <si>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соб-ти поселений (за исключение земельных участков муниципальных бюджетных и автономных учреждений)</t>
  </si>
  <si>
    <t>122 1 11 05035 10 0000 120</t>
  </si>
  <si>
    <t>Доходы от сдачи имущества в аренду, нах.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</si>
  <si>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</si>
  <si>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оказания платных услуг (работ и компенсации затрат государства</t>
  </si>
  <si>
    <t>122 1 13 01995 10 0000 130</t>
  </si>
  <si>
    <t>Прочие доходы от оказания платных услуг (работ получателями средств бюджетов поселений)</t>
  </si>
  <si>
    <t>122 1 13 02995 10 0000 130</t>
  </si>
  <si>
    <t>Прочие доходы от компенсации затрат бюджетов поселений</t>
  </si>
  <si>
    <t>000 1 14 00000 00 0000 410</t>
  </si>
  <si>
    <t>Доходы от продажи материальных и нематериальных активов</t>
  </si>
  <si>
    <t>122  1 14 06013 10 0000 430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</si>
  <si>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</si>
  <si>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122 1 14 02052 10 0000 410 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</si>
  <si>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</si>
  <si>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122  1 14 06025 10 0000 430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</si>
  <si>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</si>
  <si>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</si>
  <si>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</si>
  <si>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122 1 16 32000 10 0000 140</t>
  </si>
  <si>
    <t>Денежные взыскания, налагаемын в возмещение ущерба, причиненного в результате незаконного или не целевого использования бюджетных средств (в части бюджетов поселений)</t>
  </si>
  <si>
    <t>122 1 16 02020 02 0000 140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</si>
  <si>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</si>
  <si>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</si>
  <si>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</si>
  <si>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</si>
  <si>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</si>
  <si>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</si>
  <si>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От других бюджетов бюджетной системы</t>
  </si>
  <si>
    <t>152 2 02 15002 10 0000 150</t>
  </si>
  <si>
    <t>Дотации на поддержку мер по обеспечению сбаланнсированности бюджетов</t>
  </si>
  <si>
    <t>152 2 02 16001 10 0000 150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</si>
  <si>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</si>
  <si>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152 2 02 25243 10 0000 150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</si>
  <si>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</si>
  <si>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152 2 02 29999 10 0000 150</t>
  </si>
  <si>
    <t>Прочие субсидии бюджетам поселений</t>
  </si>
  <si>
    <t>152 2 02 25555 10 0000 150</t>
  </si>
  <si>
    <t>Субсидии бюджетам сельских поселений на реализацию программ формирования современной городской среды</t>
  </si>
  <si>
    <t>152 2 02 40014 10 0000 150</t>
  </si>
  <si>
    <t>Межбюджетные трансферты, передаваемые бюджетам сельских поселений на выполнение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</si>
  <si>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152 2 02 35118 10 0000 150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</si>
  <si>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</si>
  <si>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152 2 02 30024 10 0000 150</t>
  </si>
  <si>
    <t>Субвенции бюджетам поселений на выполнение передаваемых полномочий субъектов РФ</t>
  </si>
  <si>
    <t>152 2 02 04999 10 0000 151</t>
  </si>
  <si>
    <t>Иные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</si>
  <si>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трасферты, передаваемые бюджетам поселений</t>
  </si>
  <si>
    <t>000 3 00 00000 00 0000 000</t>
  </si>
  <si>
    <t>Доходы от предпр. и иной прин. дох. деят-ти</t>
  </si>
  <si>
    <t>122 3 02 00000 00 0000 130</t>
  </si>
  <si>
    <t>Рыночные продажи товаров и услуг</t>
  </si>
  <si>
    <t>122 3 02 01050 10 0000 130</t>
  </si>
  <si>
    <t>Доходы от продажи услуг, оказываемых учреждениями, находящимися в ведении органов местного самоуправления</t>
  </si>
  <si>
    <t>122 3 03 00000 00 0000 180</t>
  </si>
  <si>
    <t>Безвозмездные поступления от предпринимат-ой и иной иной приносящей доход деятельности</t>
  </si>
  <si>
    <t>122 3 03 02050 10 0000 180</t>
  </si>
  <si>
    <t>Прочие безвозмездные поступления учреждениям, нах-ся в ведении органов местного самоуправления</t>
  </si>
  <si>
    <t>ВСЕГО ДОХОДОВ</t>
  </si>
  <si>
    <t>Приложение 4</t>
  </si>
  <si>
    <t>к Решению Думы МО "Бохан"</t>
  </si>
  <si>
    <t>плановый период 2024 и 2025 годов"</t>
  </si>
  <si>
    <t xml:space="preserve">РАСПРЕДЕЛЕНИЕ   БЮДЖЕТНЫХ АССИГНОВАНИЙ </t>
  </si>
  <si>
    <t xml:space="preserve">ПО РАЗДЕЛАМ И ПОДРАЗДЕЛАМ ФУНКЦИОНАЛЬНОЙ КЛАССИФИКАЦИИ РАСХОДОВ БЮДЖЕТА </t>
  </si>
  <si>
    <t>МУНИЦИПАЛЬНОГО ОБРАЗОВАНИЯ "БОХАН" НА  2023 ГОД И ПЛАНОВЫЙ ПЕРИОД 2024 и 2025 ГОДОВ</t>
  </si>
  <si>
    <t>(тыс. рублей)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</si>
  <si>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</si>
  <si>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</si>
  <si>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</si>
  <si>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</si>
  <si>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</si>
  <si>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</si>
  <si>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</si>
  <si>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</si>
  <si>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</si>
  <si>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</si>
  <si>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</si>
  <si>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</si>
  <si>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</si>
  <si>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</si>
  <si>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</si>
  <si>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</si>
  <si>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</si>
  <si>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</si>
  <si>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</si>
  <si>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</si>
  <si>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</si>
  <si>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</si>
  <si>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</si>
  <si>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</si>
  <si>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Дорожное хозяйство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</si>
  <si>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</si>
  <si>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</si>
  <si>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</si>
  <si>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</si>
  <si>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 И 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</si>
  <si>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</si>
  <si>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</si>
  <si>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</si>
  <si>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</si>
  <si>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</si>
  <si>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</si>
  <si>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</si>
  <si>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ОБСЛУЖИВАНИЕ ГОСУДАРТСВЕННОГО И МУНИЦИПАЛЬНОГО ДОЛГА</t>
  </si>
  <si>
    <t>00</t>
  </si>
  <si>
    <t>Обслуживание государственного (муниципального) внутреннего долга</t>
  </si>
  <si>
    <t>Межбюджетные трансферты</t>
  </si>
  <si>
    <t>14</t>
  </si>
  <si>
    <t xml:space="preserve"> Иные межбюджетные трансферты</t>
  </si>
  <si>
    <t>ИТОГО РАСХОДОВ</t>
  </si>
  <si>
    <t>Приложение 5</t>
  </si>
  <si>
    <t xml:space="preserve">к решению Думы МО "Бохан" </t>
  </si>
  <si>
    <t>плановый период 2024 и 2025 годов</t>
  </si>
  <si>
    <t>Ведомственная структура расходов бюджета МО "Бохан" на 2023 год и плановый период 2024 и 2025 годов</t>
  </si>
  <si>
    <t>(по главным распорядителям средств бюджета МО "Бохан", разделам, подразделам, целевым статьям(муниципальным программам и непрограммным направлениям деятельсности) группам видов расходов классификации расходов бюджетов)</t>
  </si>
  <si>
    <t>(руб.)</t>
  </si>
  <si>
    <t xml:space="preserve">   Наименование</t>
  </si>
  <si>
    <t xml:space="preserve"> Коды ведомственной  классификации</t>
  </si>
  <si>
    <t>План,</t>
  </si>
  <si>
    <t>план   1 квартал</t>
  </si>
  <si>
    <t>факт на 1.04.06</t>
  </si>
  <si>
    <t>% исполнения</t>
  </si>
  <si>
    <t>Факт</t>
  </si>
  <si>
    <t>Факт на 01.10.2011г.</t>
  </si>
  <si>
    <t>% исп</t>
  </si>
  <si>
    <t>факт на 01.04.2012г.</t>
  </si>
  <si>
    <t>в т.ч. условно утвержденные расходы 2,5%</t>
  </si>
  <si>
    <t>в т.ч. условно утвержденные расходы 5%</t>
  </si>
  <si>
    <t>ГРБС</t>
  </si>
  <si>
    <t>РЗ</t>
  </si>
  <si>
    <t>ЦСР</t>
  </si>
  <si>
    <t>ВР</t>
  </si>
  <si>
    <t>КЭК</t>
  </si>
  <si>
    <t>тыс.руб.</t>
  </si>
  <si>
    <t>руб.</t>
  </si>
  <si>
    <t>на 1.03.06.</t>
  </si>
  <si>
    <t>исп</t>
  </si>
  <si>
    <t>на 01.10.2007</t>
  </si>
  <si>
    <t>ВСЕГО</t>
  </si>
  <si>
    <t>Администрация муниципального образования "Бохан"</t>
  </si>
  <si>
    <t>122</t>
  </si>
  <si>
    <t>Непрограммные направления деятельности органов власти муниципального образования</t>
  </si>
  <si>
    <t>800 00 00000</t>
  </si>
  <si>
    <t>000</t>
  </si>
  <si>
    <t>Непрограммные мероприятия</t>
  </si>
  <si>
    <t>210</t>
  </si>
  <si>
    <t>Обеспечение деятельности главы муниципального образования</t>
  </si>
  <si>
    <t>801 00 80010</t>
  </si>
  <si>
    <t>211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</si>
  <si>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</si>
  <si>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</si>
  <si>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</si>
  <si>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</si>
  <si>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  Фонд оплаты труда государственных (муниципальных) органов</t>
  </si>
  <si>
    <t>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</si>
  <si>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</si>
  <si>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</si>
  <si>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</si>
  <si>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</si>
  <si>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801 02 80020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</si>
  <si>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</si>
  <si>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</si>
  <si>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</si>
  <si>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</si>
  <si>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</si>
  <si>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 и услуг для обеспечения государственных (муниципальных) нужд</t>
  </si>
  <si>
    <t>244</t>
  </si>
  <si>
    <t>212</t>
  </si>
  <si>
    <t>Выполнение функций органами местного самоуправления</t>
  </si>
  <si>
    <t>8010080010</t>
  </si>
  <si>
    <t>200</t>
  </si>
  <si>
    <t>Закупка энергетических ресурсов</t>
  </si>
  <si>
    <t>247</t>
  </si>
  <si>
    <t>Специальные расходы</t>
  </si>
  <si>
    <t>880</t>
  </si>
  <si>
    <t>Реализация направлений расходов основного мероприятия и (или) ведомственной целевой программы, подпрограммы муниципальной программы МО "Бохан", а также непрограммным направлениям расходов органов местного самоуправления МО "Бохан"</t>
  </si>
  <si>
    <t>801 00 80020</t>
  </si>
  <si>
    <t>Иные бюджетные ассигнования</t>
  </si>
  <si>
    <t>800</t>
  </si>
  <si>
    <t xml:space="preserve">13 </t>
  </si>
  <si>
    <t>801 00 00000</t>
  </si>
  <si>
    <t>801 00 73150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</si>
  <si>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</si>
  <si>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</si>
  <si>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</si>
  <si>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801 00 80022</t>
  </si>
  <si>
    <t>851</t>
  </si>
  <si>
    <t>Уплата прочих налогов, сборов</t>
  </si>
  <si>
    <t>852</t>
  </si>
  <si>
    <t>Уплата иных платежей</t>
  </si>
  <si>
    <t>853</t>
  </si>
  <si>
    <t>Мобилизационная и вневойсковая подготовка</t>
  </si>
  <si>
    <t xml:space="preserve">Расходы на выплаты по оплате труда работников органов местного самоуправления </t>
  </si>
  <si>
    <t>801 00 51180</t>
  </si>
  <si>
    <t>НАЦИОНАЛЬНАЯ БЕЗОПАСТНОСТЬ И ПРАВООХРАНИТЕЛЬНАЯ ДЕЯТЕЛЬНОСТЬ</t>
  </si>
  <si>
    <t>790 00 00000</t>
  </si>
  <si>
    <t>Непрограммные расходы</t>
  </si>
  <si>
    <t>801 00 80120</t>
  </si>
  <si>
    <t>Транспорт</t>
  </si>
  <si>
    <t>Программа "Развитие транспорного обслуживания населения МО "Бохан" на 2017-2019 годы"</t>
  </si>
  <si>
    <t>790 00 80061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</si>
  <si>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</si>
  <si>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</si>
  <si>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</si>
  <si>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Муниципальные целевые программы</t>
  </si>
  <si>
    <t>Программа "Развитие сети автомобильных дорог общего пользования местного значения в муниципальном образовании "Бохан" на 2021-2023гг"</t>
  </si>
  <si>
    <t>790 00 80060</t>
  </si>
  <si>
    <t>Увеличение стоимости основных средств</t>
  </si>
  <si>
    <t>109</t>
  </si>
  <si>
    <t>001 00 00</t>
  </si>
  <si>
    <t>006</t>
  </si>
  <si>
    <t>310</t>
  </si>
  <si>
    <t>Увеличение стоимости  материальных запасов</t>
  </si>
  <si>
    <t>340</t>
  </si>
  <si>
    <t>Приобретение кот.-печн.топлива</t>
  </si>
  <si>
    <t>Медикаменты и перев.ср-ва</t>
  </si>
  <si>
    <t>Горючесмазочные ср-ва</t>
  </si>
  <si>
    <t>Материальные запасы</t>
  </si>
  <si>
    <t>Прочие расходы</t>
  </si>
  <si>
    <t>000 00 00</t>
  </si>
  <si>
    <t>Проведение выборов главы муниципального образования</t>
  </si>
  <si>
    <t>020 00 03</t>
  </si>
  <si>
    <t>500</t>
  </si>
  <si>
    <t>290</t>
  </si>
  <si>
    <t>790 00 80160</t>
  </si>
  <si>
    <t>801 00 80150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</si>
  <si>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</si>
  <si>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801 00 80180</t>
  </si>
  <si>
    <t>811</t>
  </si>
  <si>
    <t>Муниципальная программа "Чистая вода"</t>
  </si>
  <si>
    <t>Бюджетные инвестиции в объекты капитального строительства государственной (муниципальной) собственности</t>
  </si>
  <si>
    <t>79A F552430</t>
  </si>
  <si>
    <t>414</t>
  </si>
  <si>
    <t>Муниципальная программа "Благоустройство муниципального образования «Бохан» на 2023-2025 годы"</t>
  </si>
  <si>
    <t>Муниципальная программа "Формирование комфортной городской среды в МО "Бохан" на 2018-2024гг"</t>
  </si>
  <si>
    <t>790 F2 55551</t>
  </si>
  <si>
    <t>Мероприятия в рамках программы "Реализация мероприятий перечня проектов народных инициатив"</t>
  </si>
  <si>
    <t>790 00 S2370</t>
  </si>
  <si>
    <t>КУЛЬТУРА И КИНЕМАТОГРАФИЯ</t>
  </si>
  <si>
    <t xml:space="preserve">Культура </t>
  </si>
  <si>
    <t>Программа "Развитие культуры муниципального образования "Бохан" на 2023-2025 годы"</t>
  </si>
  <si>
    <t>Основное мероприятие "Обеспечение деятельности домов культуры "</t>
  </si>
  <si>
    <t>790 00 80110</t>
  </si>
  <si>
    <t>241</t>
  </si>
  <si>
    <t xml:space="preserve">Предоставление субсидий бюджетным, автономным и иным некоммерческим организациям </t>
  </si>
  <si>
    <t>790 00 80111</t>
  </si>
  <si>
    <t>611</t>
  </si>
  <si>
    <t>Муниципальная программа "Укрепление материально-технической базы МБУК "СКЦ МО "Бохан"</t>
  </si>
  <si>
    <t>790 00 000000</t>
  </si>
  <si>
    <t>Закупка товаров, работ, услуг в целях капитального ремонта государственного (муниципального) имущества»</t>
  </si>
  <si>
    <t>790 00 S2120</t>
  </si>
  <si>
    <t>243</t>
  </si>
  <si>
    <t>Основное мероприятие "Обеспечение деятельности библиотек"</t>
  </si>
  <si>
    <t>790 00 80112</t>
  </si>
  <si>
    <t xml:space="preserve">Выплата пенсии за выслугу лет гражданам, замещавшим должности муниципальной службы </t>
  </si>
  <si>
    <t>801 04 80181</t>
  </si>
  <si>
    <t>Социальное обеспечение и иные выплаты населению</t>
  </si>
  <si>
    <t>300</t>
  </si>
  <si>
    <t>Обслуживание государственного и муниципального долга</t>
  </si>
  <si>
    <t>801 00 80023</t>
  </si>
  <si>
    <t>700</t>
  </si>
  <si>
    <t>МЕЖБЮДЖЕТНЫЕ ТРАНСФЕРТЫ ОБЩЕГО ХАРАКТЕРА БЮДЖЕТАМ БЮДЖЕТНОЙ СИСТЕМЫ РФ</t>
  </si>
  <si>
    <t>799 00 00000</t>
  </si>
  <si>
    <t>799 80 02011</t>
  </si>
  <si>
    <t>Прочие межбюджетные трансферты общего характера</t>
  </si>
  <si>
    <t>540</t>
  </si>
  <si>
    <t>Финансовый отдел администрации МО "Бохан"</t>
  </si>
  <si>
    <t>152</t>
  </si>
  <si>
    <t>Обеспечение деятельности финансовых, налоговых и таможенных органов и органов надзора</t>
  </si>
  <si>
    <t>801 00 80021</t>
  </si>
  <si>
    <t>Национальная экономика</t>
  </si>
  <si>
    <t>801 00 73110</t>
  </si>
  <si>
    <t xml:space="preserve"> 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</si>
  <si>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</si>
  <si>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Приложение 6</t>
  </si>
  <si>
    <t/>
  </si>
  <si>
    <t>Распределение бюджетных ассигнований 
из бюджета муниципального образования "Бохан"по муниципальным программам 
и непрограммным направлениям деятельности на плановый период 2023-2025 годов</t>
  </si>
  <si>
    <t>(рублей)</t>
  </si>
  <si>
    <t>ведомство</t>
  </si>
  <si>
    <t>Целевая статья</t>
  </si>
  <si>
    <t>сумма</t>
  </si>
  <si>
    <t>1</t>
  </si>
  <si>
    <t>Муниципальные программы</t>
  </si>
  <si>
    <t>0000000000</t>
  </si>
  <si>
    <t>Муниципальная программа "По вопросам обеспечения первичных мер пожарной безопасности на территории МО "Бохан" на 2020-2022 годы</t>
  </si>
  <si>
    <t>Администрация муниципального образования</t>
  </si>
  <si>
    <t>7900000000</t>
  </si>
  <si>
    <t>Мероприятия по обеспечению первичных мер пожарной безопасности</t>
  </si>
  <si>
    <t>7900080120</t>
  </si>
  <si>
    <t>Муниципальная программа "Развитие сети автомобильных дорог общего пользования местного значения в муниципальном образовании "Бохан" на 2021-2023гг"</t>
  </si>
  <si>
    <t>Мероприятия по капитальному и текущему ремонту автомобильных дорог</t>
  </si>
  <si>
    <t>7900080060</t>
  </si>
  <si>
    <t>7900080160</t>
  </si>
  <si>
    <t>79000S2370</t>
  </si>
  <si>
    <t>Муниципальная программа "Благоустройство территории муниципального образования "Бохан" на 2020-2022гг."</t>
  </si>
  <si>
    <t>Прочие мероприятия в рамках муниципальной программы  "Благоустройство территории муниципального образования "Бохан" на 2020-2022гг."</t>
  </si>
  <si>
    <t>Муниципальная программа "Формирование комфортной городской среды в МО "Бохан" на 2018-2024гг.""</t>
  </si>
  <si>
    <t>Мероприятия в рамках программы</t>
  </si>
  <si>
    <t>790F255551</t>
  </si>
  <si>
    <t>Муниципальная программа "Чистая вода в МО "Бохан" на 2019-2024гг."</t>
  </si>
  <si>
    <t>Мероприятия в рамках программы "Строительство централизованной системы водоснабжения в п.Бохан"</t>
  </si>
  <si>
    <t>79AF552430</t>
  </si>
  <si>
    <t>Муниципальная программа "Развитие культры в муниципальном образовании "Бохан" на 2023-2025 годы"</t>
  </si>
  <si>
    <t>Мероприятия в рамках Муниципальной программы "Развитие культры в муниципальном образовании "Бохан" на 2023-2025 годы</t>
  </si>
  <si>
    <t>7900080110</t>
  </si>
  <si>
    <t>Муниципальная программа "Укрепление материально-технической базы МБУК СКЦ МО "Бохан" на 2018-2023 годы"</t>
  </si>
  <si>
    <t>79000S2120</t>
  </si>
  <si>
    <t>Мероприятия в рамках развития физической культуры и спорта</t>
  </si>
  <si>
    <t>7900080090</t>
  </si>
  <si>
    <t>Мероприятия непрограммных направлений деятельности органов муниципального образования</t>
  </si>
  <si>
    <t>8000000000</t>
  </si>
  <si>
    <t>Глава муниципального образования</t>
  </si>
  <si>
    <t>Руководство и управление в сфере установленных функций органов местного самоуправления (Администрация  МО "Бохан")</t>
  </si>
  <si>
    <t>8010280020</t>
  </si>
  <si>
    <t>Осуществление первичного воинского учета на территориях, где отсутствуют военные комиссариаты</t>
  </si>
  <si>
    <t>8010051180</t>
  </si>
  <si>
    <t>Выплата пенсии за выслугу лет гражданам, замещавшим должности муниципальной службы</t>
  </si>
  <si>
    <t>8010480181</t>
  </si>
  <si>
    <t>Дорожный фонд</t>
  </si>
  <si>
    <t>8010080060</t>
  </si>
  <si>
    <t>8010080160</t>
  </si>
  <si>
    <t>Прочие МБТ по переданным полномочиям</t>
  </si>
  <si>
    <t>7998002011</t>
  </si>
  <si>
    <t>8010080180</t>
  </si>
  <si>
    <t>Руководство и управление в сфере установленных функций органов местного самоуправления (Финансовый отдел МО "Бохан")</t>
  </si>
  <si>
    <t>8010080021</t>
  </si>
  <si>
    <t>Реализация полномочий в сфере по установлению тарифов по водоснабжению и водоотведению</t>
  </si>
  <si>
    <t>8010073110</t>
  </si>
  <si>
    <t>Всего расходов:</t>
  </si>
  <si>
    <t>Приложение 7</t>
  </si>
  <si>
    <t xml:space="preserve">Источники финансирования дефицита бюджета МО "Бохан" на 2023 год и плановый период 2024 и 2025 годов              </t>
  </si>
  <si>
    <t>тыс.рублей</t>
  </si>
  <si>
    <t>Код бюджетной классификации</t>
  </si>
  <si>
    <t>2023 год</t>
  </si>
  <si>
    <t>2016 год</t>
  </si>
  <si>
    <t>2024 год</t>
  </si>
  <si>
    <t>2025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</si>
  <si>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</si>
  <si>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</si>
  <si>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</si>
  <si>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001 01 02 00 00 00 0000 000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</si>
  <si>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</si>
  <si>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</si>
  <si>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кредитов от кредитных организаций бюджетами поселений в валюте Российской Федерации</t>
  </si>
  <si>
    <t>000 01 02 00 00 10 0000 710</t>
  </si>
  <si>
    <t>Изменение 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</si>
  <si>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</si>
  <si>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</si>
  <si>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</si>
  <si>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</si>
  <si>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</si>
  <si>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</si>
  <si>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</si>
  <si>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</si>
  <si>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</si>
  <si>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 xml:space="preserve">Уменьшение остатков средств бюджетов </t>
  </si>
  <si>
    <t>000 01 05 00 00 00 0000 600</t>
  </si>
  <si>
    <t>Умельшение прочих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</si>
  <si>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</si>
  <si>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</si>
  <si>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</si>
  <si>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</si>
  <si>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</si>
  <si>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Остатки денежных средств учитываются в источниках финансирования дефицита бюджета по итогам годового отчета об исполнении местного бюджета.</t>
  </si>
  <si>
    <t xml:space="preserve">«О внесении изменений бюджет МО "Бохан" на 2023 год " </t>
  </si>
  <si>
    <t>Транспортный каркас</t>
  </si>
  <si>
    <t>790 00 S2916</t>
  </si>
  <si>
    <t>79000S2916</t>
  </si>
  <si>
    <t xml:space="preserve">"О  внесении изменений в бюджет МО "Бохан" на 2023 год и </t>
  </si>
  <si>
    <t xml:space="preserve">"О внесении изменений в бюджет МО "Бохан" на 2023 год и </t>
  </si>
  <si>
    <t>152 2 07 05030 10 0000 150</t>
  </si>
  <si>
    <t>Прочие безвозмездные поступления в бюджеты сельских поселений</t>
  </si>
  <si>
    <t>Муниципальная программа "градостроительство на территории муниципального образования "Бохан" на 2022-2025 годы"</t>
  </si>
  <si>
    <t>12</t>
  </si>
  <si>
    <t>Другие вопросы в области национальной экономики</t>
  </si>
  <si>
    <t>790 00 S2984</t>
  </si>
  <si>
    <t>Муниципальная программа "Градостроительство на территории муниципального образования "Бохан" на 2022-2025 годы</t>
  </si>
  <si>
    <t>79000S2984</t>
  </si>
  <si>
    <t>122 1 17 15030 10 0001 180</t>
  </si>
  <si>
    <t>Инициативные платежи, зачисляемые в бюджеты сельских поселений (инициативный проект "Спортивно-игровая площадка в мкр.Южный №5")</t>
  </si>
  <si>
    <t>152 1 17 15030 10 0002 180</t>
  </si>
  <si>
    <t>Инициативные платежи, зачисляемые в бюджеты сельских поселений (инициативный проект "Без прошлого- нет будущего" п.Бохан №10)</t>
  </si>
  <si>
    <t>ост</t>
  </si>
  <si>
    <t>деф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</si>
  <si>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</si>
  <si>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182 1 16 18000 02 0000 140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</si>
</sst>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</font>
    <font>
      <b/>
      <sz val="11"/>
      <color indexed="8"/>
      <name val="Times New Roman"/>
      <family val="1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name val="Arial Cyr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Сyr"/>
      <charset val="204"/>
    </font>
    <font>
      <sz val="10"/>
      <name val="Arial С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  <font>
      <b/>
      <i/>
      <sz val="10"/>
      <name val="Arial Cyr"/>
      <family val="2"/>
      <charset val="204"/>
    </font>
    <font>
      <sz val="11"/>
      <color indexed="8"/>
      <name val="Calibri"/>
      <family val="2"/>
    </font>
    <font>
      <b/>
      <sz val="10"/>
      <color indexed="8"/>
      <name val="Arial Cyr"/>
    </font>
    <font>
      <sz val="10"/>
      <color indexed="8"/>
      <name val="Arial Cyr"/>
    </font>
    <font>
      <sz val="10"/>
      <name val="Arial Cyr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9"/>
      <name val="Arial Cyr"/>
      <charset val="204"/>
    </font>
    <font>
      <b/>
      <sz val="9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4">
    <xf numFmtId="0" fontId="0" fillId="0" borderId="0"/>
    <xf numFmtId="49" fontId="27" fillId="0" borderId="16">
      <alignment horizontal="center"/>
    </xf>
    <xf numFmtId="0" fontId="30" fillId="0" borderId="17">
      <alignment horizontal="left" wrapText="1" indent="2"/>
    </xf>
    <xf numFmtId="0" fontId="32" fillId="0" borderId="0"/>
    <xf numFmtId="0" fontId="27" fillId="0" borderId="18">
      <alignment horizontal="left" wrapText="1" indent="2"/>
    </xf>
    <xf numFmtId="49" fontId="27" fillId="0" borderId="19">
      <alignment horizontal="center"/>
    </xf>
    <xf numFmtId="0" fontId="33" fillId="0" borderId="20">
      <alignment vertical="top" wrapText="1"/>
    </xf>
    <xf numFmtId="49" fontId="34" fillId="0" borderId="20">
      <alignment horizontal="center" vertical="top" shrinkToFit="1"/>
    </xf>
    <xf numFmtId="4" fontId="34" fillId="2" borderId="20">
      <alignment horizontal="right" vertical="top" shrinkToFit="1"/>
    </xf>
    <xf numFmtId="4" fontId="27" fillId="0" borderId="16">
      <alignment horizontal="right"/>
    </xf>
    <xf numFmtId="4" fontId="27" fillId="0" borderId="18">
      <alignment horizontal="right"/>
    </xf>
    <xf numFmtId="0" fontId="27" fillId="0" borderId="21">
      <alignment horizontal="left" wrapText="1" indent="2"/>
    </xf>
    <xf numFmtId="0" fontId="27" fillId="0" borderId="17">
      <alignment horizontal="left" wrapText="1" indent="2"/>
    </xf>
    <xf numFmtId="0" fontId="27" fillId="0" borderId="17">
      <alignment horizontal="left" wrapText="1" indent="2"/>
    </xf>
    <xf numFmtId="0" fontId="14" fillId="0" borderId="0"/>
    <xf numFmtId="0" fontId="14" fillId="0" borderId="0"/>
    <xf numFmtId="0" fontId="1" fillId="0" borderId="0"/>
    <xf numFmtId="0" fontId="35" fillId="0" borderId="0"/>
    <xf numFmtId="0" fontId="36" fillId="0" borderId="0"/>
    <xf numFmtId="0" fontId="2" fillId="0" borderId="0"/>
    <xf numFmtId="0" fontId="2" fillId="0" borderId="0"/>
    <xf numFmtId="0" fontId="14" fillId="0" borderId="0"/>
    <xf numFmtId="9" fontId="2" fillId="0" borderId="0" applyFont="0" applyFill="0" applyBorder="0" applyAlignment="0" applyProtection="0"/>
    <xf numFmtId="0" fontId="37" fillId="0" borderId="0"/>
  </cellStyleXfs>
  <cellXfs count="645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Border="1" applyAlignment="1"/>
    <xf numFmtId="0" fontId="0" fillId="0" borderId="0" xfId="0" applyAlignment="1"/>
    <xf numFmtId="0" fontId="0" fillId="0" borderId="0" xfId="0" applyFill="1" applyAlignment="1">
      <alignment horizontal="right"/>
    </xf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right"/>
    </xf>
    <xf numFmtId="0" fontId="0" fillId="0" borderId="2" xfId="0" applyFill="1" applyBorder="1"/>
    <xf numFmtId="2" fontId="0" fillId="0" borderId="2" xfId="0" applyNumberFormat="1" applyFill="1" applyBorder="1"/>
    <xf numFmtId="164" fontId="2" fillId="0" borderId="6" xfId="0" applyNumberFormat="1" applyFont="1" applyFill="1" applyBorder="1" applyAlignment="1">
      <alignment horizontal="right"/>
    </xf>
    <xf numFmtId="0" fontId="0" fillId="0" borderId="2" xfId="0" applyBorder="1"/>
    <xf numFmtId="0" fontId="2" fillId="0" borderId="2" xfId="0" applyFont="1" applyFill="1" applyBorder="1" applyAlignment="1">
      <alignment horizontal="right"/>
    </xf>
    <xf numFmtId="164" fontId="5" fillId="0" borderId="2" xfId="0" applyNumberFormat="1" applyFont="1" applyFill="1" applyBorder="1"/>
    <xf numFmtId="164" fontId="0" fillId="0" borderId="2" xfId="0" applyNumberFormat="1" applyFill="1" applyBorder="1"/>
    <xf numFmtId="0" fontId="11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164" fontId="0" fillId="0" borderId="2" xfId="0" applyNumberFormat="1" applyBorder="1"/>
    <xf numFmtId="0" fontId="2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5" fillId="0" borderId="3" xfId="0" applyNumberFormat="1" applyFont="1" applyFill="1" applyBorder="1"/>
    <xf numFmtId="0" fontId="5" fillId="0" borderId="3" xfId="0" applyFont="1" applyFill="1" applyBorder="1"/>
    <xf numFmtId="2" fontId="5" fillId="0" borderId="3" xfId="0" applyNumberFormat="1" applyFont="1" applyFill="1" applyBorder="1"/>
    <xf numFmtId="0" fontId="11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4" fontId="0" fillId="0" borderId="3" xfId="0" applyNumberFormat="1" applyFill="1" applyBorder="1"/>
    <xf numFmtId="0" fontId="0" fillId="0" borderId="3" xfId="0" applyFill="1" applyBorder="1"/>
    <xf numFmtId="2" fontId="0" fillId="0" borderId="3" xfId="0" applyNumberFormat="1" applyFill="1" applyBorder="1"/>
    <xf numFmtId="2" fontId="0" fillId="0" borderId="2" xfId="0" applyNumberFormat="1" applyBorder="1"/>
    <xf numFmtId="0" fontId="5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164" fontId="13" fillId="0" borderId="2" xfId="0" applyNumberFormat="1" applyFont="1" applyFill="1" applyBorder="1"/>
    <xf numFmtId="2" fontId="13" fillId="0" borderId="2" xfId="0" applyNumberFormat="1" applyFont="1" applyFill="1" applyBorder="1"/>
    <xf numFmtId="0" fontId="0" fillId="0" borderId="2" xfId="0" applyFill="1" applyBorder="1" applyAlignment="1">
      <alignment horizontal="left" wrapText="1"/>
    </xf>
    <xf numFmtId="164" fontId="14" fillId="0" borderId="2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2" fontId="13" fillId="0" borderId="2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6" fillId="0" borderId="6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64" fontId="15" fillId="0" borderId="2" xfId="0" applyNumberFormat="1" applyFont="1" applyFill="1" applyBorder="1"/>
    <xf numFmtId="0" fontId="16" fillId="0" borderId="2" xfId="0" applyFont="1" applyFill="1" applyBorder="1" applyAlignment="1">
      <alignment horizontal="left" wrapText="1"/>
    </xf>
    <xf numFmtId="164" fontId="17" fillId="0" borderId="2" xfId="0" applyNumberFormat="1" applyFont="1" applyFill="1" applyBorder="1" applyAlignment="1">
      <alignment horizontal="right"/>
    </xf>
    <xf numFmtId="2" fontId="17" fillId="0" borderId="2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 wrapText="1"/>
    </xf>
    <xf numFmtId="164" fontId="19" fillId="0" borderId="1" xfId="0" applyNumberFormat="1" applyFont="1" applyFill="1" applyBorder="1" applyAlignment="1">
      <alignment horizontal="right"/>
    </xf>
    <xf numFmtId="164" fontId="19" fillId="0" borderId="8" xfId="0" applyNumberFormat="1" applyFont="1" applyFill="1" applyBorder="1" applyAlignment="1">
      <alignment horizontal="right"/>
    </xf>
    <xf numFmtId="2" fontId="19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164" fontId="5" fillId="0" borderId="9" xfId="0" applyNumberFormat="1" applyFont="1" applyFill="1" applyBorder="1"/>
    <xf numFmtId="164" fontId="0" fillId="0" borderId="9" xfId="0" applyNumberFormat="1" applyFill="1" applyBorder="1"/>
    <xf numFmtId="2" fontId="0" fillId="0" borderId="1" xfId="0" applyNumberFormat="1" applyFill="1" applyBorder="1"/>
    <xf numFmtId="164" fontId="1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5" fillId="0" borderId="0" xfId="0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6" xfId="0" applyNumberFormat="1" applyFill="1" applyBorder="1"/>
    <xf numFmtId="0" fontId="18" fillId="0" borderId="10" xfId="0" applyFont="1" applyFill="1" applyBorder="1" applyAlignment="1">
      <alignment horizontal="left" wrapText="1"/>
    </xf>
    <xf numFmtId="164" fontId="14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64" fontId="5" fillId="0" borderId="10" xfId="0" applyNumberFormat="1" applyFont="1" applyFill="1" applyBorder="1"/>
    <xf numFmtId="0" fontId="0" fillId="0" borderId="10" xfId="0" applyFill="1" applyBorder="1"/>
    <xf numFmtId="164" fontId="0" fillId="0" borderId="10" xfId="0" applyNumberFormat="1" applyFill="1" applyBorder="1"/>
    <xf numFmtId="0" fontId="7" fillId="0" borderId="2" xfId="0" applyFont="1" applyFill="1" applyBorder="1" applyAlignment="1">
      <alignment horizontal="left"/>
    </xf>
    <xf numFmtId="164" fontId="20" fillId="0" borderId="2" xfId="0" applyNumberFormat="1" applyFont="1" applyFill="1" applyBorder="1" applyAlignment="1">
      <alignment horizontal="right"/>
    </xf>
    <xf numFmtId="0" fontId="5" fillId="0" borderId="2" xfId="0" applyFont="1" applyFill="1" applyBorder="1"/>
    <xf numFmtId="164" fontId="2" fillId="0" borderId="2" xfId="0" applyNumberFormat="1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/>
    <xf numFmtId="0" fontId="16" fillId="0" borderId="11" xfId="0" applyFont="1" applyFill="1" applyBorder="1" applyAlignment="1">
      <alignment horizontal="left"/>
    </xf>
    <xf numFmtId="164" fontId="20" fillId="0" borderId="3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left"/>
    </xf>
    <xf numFmtId="0" fontId="0" fillId="0" borderId="2" xfId="0" applyFill="1" applyBorder="1" applyAlignment="1">
      <alignment wrapText="1"/>
    </xf>
    <xf numFmtId="0" fontId="21" fillId="0" borderId="2" xfId="0" applyFont="1" applyBorder="1" applyAlignment="1">
      <alignment horizontal="justify" vertical="top" wrapText="1"/>
    </xf>
    <xf numFmtId="0" fontId="21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2" fontId="5" fillId="0" borderId="2" xfId="0" applyNumberFormat="1" applyFont="1" applyFill="1" applyBorder="1"/>
    <xf numFmtId="0" fontId="9" fillId="0" borderId="2" xfId="0" applyFont="1" applyBorder="1"/>
    <xf numFmtId="0" fontId="22" fillId="0" borderId="2" xfId="0" applyFont="1" applyFill="1" applyBorder="1" applyAlignment="1">
      <alignment wrapText="1"/>
    </xf>
    <xf numFmtId="2" fontId="6" fillId="0" borderId="2" xfId="0" applyNumberFormat="1" applyFont="1" applyFill="1" applyBorder="1" applyAlignment="1">
      <alignment horizontal="right"/>
    </xf>
    <xf numFmtId="0" fontId="10" fillId="0" borderId="2" xfId="0" applyFont="1" applyBorder="1"/>
    <xf numFmtId="0" fontId="23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/>
    </xf>
    <xf numFmtId="164" fontId="0" fillId="0" borderId="2" xfId="0" applyNumberFormat="1" applyFont="1" applyFill="1" applyBorder="1"/>
    <xf numFmtId="0" fontId="0" fillId="0" borderId="2" xfId="0" applyFont="1" applyFill="1" applyBorder="1"/>
    <xf numFmtId="2" fontId="0" fillId="0" borderId="2" xfId="0" applyNumberFormat="1" applyFont="1" applyFill="1" applyBorder="1"/>
    <xf numFmtId="49" fontId="10" fillId="0" borderId="2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24" fillId="0" borderId="2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/>
    </xf>
    <xf numFmtId="0" fontId="25" fillId="0" borderId="2" xfId="0" applyFont="1" applyFill="1" applyBorder="1" applyAlignment="1">
      <alignment wrapText="1"/>
    </xf>
    <xf numFmtId="164" fontId="26" fillId="0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/>
    <xf numFmtId="49" fontId="24" fillId="0" borderId="2" xfId="0" applyNumberFormat="1" applyFont="1" applyFill="1" applyBorder="1" applyAlignment="1"/>
    <xf numFmtId="0" fontId="24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0" fillId="0" borderId="13" xfId="0" applyNumberFormat="1" applyFill="1" applyBorder="1"/>
    <xf numFmtId="3" fontId="11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64" fontId="0" fillId="0" borderId="4" xfId="0" applyNumberFormat="1" applyFill="1" applyBorder="1"/>
    <xf numFmtId="0" fontId="25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 wrapText="1"/>
    </xf>
    <xf numFmtId="0" fontId="0" fillId="0" borderId="1" xfId="0" applyFill="1" applyBorder="1" applyAlignment="1">
      <alignment horizontal="right"/>
    </xf>
    <xf numFmtId="49" fontId="28" fillId="0" borderId="16" xfId="1" applyFont="1" applyAlignment="1" applyProtection="1">
      <alignment horizontal="left"/>
    </xf>
    <xf numFmtId="0" fontId="0" fillId="0" borderId="6" xfId="0" applyFill="1" applyBorder="1" applyAlignment="1">
      <alignment horizontal="right"/>
    </xf>
    <xf numFmtId="164" fontId="0" fillId="0" borderId="8" xfId="0" applyNumberFormat="1" applyFill="1" applyBorder="1"/>
    <xf numFmtId="0" fontId="29" fillId="0" borderId="2" xfId="0" applyFont="1" applyBorder="1" applyAlignment="1">
      <alignment wrapText="1"/>
    </xf>
    <xf numFmtId="0" fontId="21" fillId="0" borderId="2" xfId="0" applyFont="1" applyFill="1" applyBorder="1" applyAlignment="1">
      <alignment horizontal="left"/>
    </xf>
    <xf numFmtId="0" fontId="29" fillId="0" borderId="17" xfId="2" applyNumberFormat="1" applyFont="1" applyAlignment="1" applyProtection="1">
      <alignment horizontal="left" wrapText="1"/>
    </xf>
    <xf numFmtId="0" fontId="20" fillId="0" borderId="2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64" fontId="0" fillId="0" borderId="1" xfId="0" applyNumberFormat="1" applyFill="1" applyBorder="1" applyAlignment="1">
      <alignment horizontal="right"/>
    </xf>
    <xf numFmtId="164" fontId="5" fillId="0" borderId="1" xfId="0" applyNumberFormat="1" applyFont="1" applyFill="1" applyBorder="1"/>
    <xf numFmtId="0" fontId="0" fillId="0" borderId="8" xfId="0" applyFill="1" applyBorder="1"/>
    <xf numFmtId="0" fontId="0" fillId="0" borderId="1" xfId="0" applyFill="1" applyBorder="1"/>
    <xf numFmtId="164" fontId="0" fillId="0" borderId="6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64" fontId="0" fillId="0" borderId="11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 wrapText="1"/>
    </xf>
    <xf numFmtId="0" fontId="0" fillId="0" borderId="11" xfId="0" applyFill="1" applyBorder="1"/>
    <xf numFmtId="164" fontId="5" fillId="0" borderId="4" xfId="0" applyNumberFormat="1" applyFont="1" applyFill="1" applyBorder="1"/>
    <xf numFmtId="0" fontId="17" fillId="0" borderId="2" xfId="0" applyFont="1" applyFill="1" applyBorder="1" applyAlignment="1">
      <alignment horizontal="left"/>
    </xf>
    <xf numFmtId="0" fontId="31" fillId="0" borderId="2" xfId="0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/>
    <xf numFmtId="164" fontId="0" fillId="0" borderId="0" xfId="0" applyNumberFormat="1"/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right" wrapText="1"/>
      <protection locked="0"/>
    </xf>
    <xf numFmtId="0" fontId="38" fillId="0" borderId="0" xfId="0" applyFont="1" applyFill="1" applyProtection="1">
      <protection locked="0"/>
    </xf>
    <xf numFmtId="49" fontId="38" fillId="0" borderId="0" xfId="0" applyNumberFormat="1" applyFont="1" applyFill="1" applyProtection="1">
      <protection locked="0"/>
    </xf>
    <xf numFmtId="0" fontId="38" fillId="0" borderId="0" xfId="0" applyFont="1" applyFill="1" applyAlignment="1" applyProtection="1">
      <protection locked="0"/>
    </xf>
    <xf numFmtId="0" fontId="39" fillId="0" borderId="0" xfId="0" applyFont="1" applyFill="1" applyAlignment="1" applyProtection="1">
      <protection locked="0"/>
    </xf>
    <xf numFmtId="49" fontId="0" fillId="0" borderId="0" xfId="0" applyNumberFormat="1" applyFill="1" applyProtection="1">
      <protection locked="0"/>
    </xf>
    <xf numFmtId="0" fontId="40" fillId="0" borderId="0" xfId="0" applyFont="1" applyFill="1" applyBorder="1" applyAlignment="1" applyProtection="1">
      <alignment wrapText="1"/>
      <protection locked="0"/>
    </xf>
    <xf numFmtId="0" fontId="40" fillId="0" borderId="22" xfId="0" applyFont="1" applyFill="1" applyBorder="1" applyAlignment="1" applyProtection="1">
      <alignment horizontal="center" wrapText="1"/>
      <protection locked="0"/>
    </xf>
    <xf numFmtId="49" fontId="40" fillId="0" borderId="23" xfId="0" applyNumberFormat="1" applyFont="1" applyFill="1" applyBorder="1" applyAlignment="1" applyProtection="1">
      <alignment horizontal="center" wrapText="1"/>
      <protection locked="0"/>
    </xf>
    <xf numFmtId="49" fontId="40" fillId="0" borderId="24" xfId="0" applyNumberFormat="1" applyFont="1" applyFill="1" applyBorder="1" applyAlignment="1" applyProtection="1">
      <alignment horizontal="center" wrapText="1"/>
      <protection locked="0"/>
    </xf>
    <xf numFmtId="3" fontId="40" fillId="0" borderId="24" xfId="0" applyNumberFormat="1" applyFont="1" applyFill="1" applyBorder="1" applyAlignment="1" applyProtection="1">
      <alignment horizontal="center" wrapText="1"/>
      <protection locked="0"/>
    </xf>
    <xf numFmtId="3" fontId="40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40" fillId="3" borderId="2" xfId="0" applyFont="1" applyFill="1" applyBorder="1" applyAlignment="1" applyProtection="1">
      <alignment wrapText="1"/>
      <protection locked="0"/>
    </xf>
    <xf numFmtId="49" fontId="40" fillId="3" borderId="2" xfId="0" applyNumberFormat="1" applyFont="1" applyFill="1" applyBorder="1" applyAlignment="1" applyProtection="1">
      <alignment horizontal="center"/>
      <protection locked="0"/>
    </xf>
    <xf numFmtId="165" fontId="40" fillId="3" borderId="13" xfId="0" applyNumberFormat="1" applyFont="1" applyFill="1" applyBorder="1" applyAlignment="1" applyProtection="1"/>
    <xf numFmtId="165" fontId="40" fillId="3" borderId="2" xfId="0" applyNumberFormat="1" applyFont="1" applyFill="1" applyBorder="1" applyAlignment="1" applyProtection="1"/>
    <xf numFmtId="165" fontId="0" fillId="0" borderId="0" xfId="0" applyNumberFormat="1" applyFill="1" applyBorder="1" applyProtection="1">
      <protection locked="0"/>
    </xf>
    <xf numFmtId="165" fontId="9" fillId="3" borderId="0" xfId="0" applyNumberFormat="1" applyFont="1" applyFill="1" applyBorder="1" applyAlignment="1" applyProtection="1"/>
    <xf numFmtId="165" fontId="0" fillId="3" borderId="0" xfId="0" applyNumberFormat="1" applyFill="1" applyBorder="1" applyProtection="1">
      <protection locked="0"/>
    </xf>
    <xf numFmtId="165" fontId="40" fillId="0" borderId="2" xfId="0" applyNumberFormat="1" applyFont="1" applyFill="1" applyBorder="1" applyAlignment="1" applyProtection="1"/>
    <xf numFmtId="165" fontId="40" fillId="0" borderId="13" xfId="0" applyNumberFormat="1" applyFont="1" applyFill="1" applyBorder="1" applyAlignment="1" applyProtection="1"/>
    <xf numFmtId="0" fontId="40" fillId="3" borderId="2" xfId="0" applyFont="1" applyFill="1" applyBorder="1" applyAlignment="1" applyProtection="1">
      <alignment vertical="justify" wrapText="1"/>
      <protection locked="0"/>
    </xf>
    <xf numFmtId="165" fontId="9" fillId="0" borderId="0" xfId="0" applyNumberFormat="1" applyFont="1" applyFill="1" applyBorder="1" applyAlignment="1" applyProtection="1"/>
    <xf numFmtId="0" fontId="40" fillId="0" borderId="2" xfId="0" applyFont="1" applyBorder="1"/>
    <xf numFmtId="0" fontId="40" fillId="3" borderId="2" xfId="0" applyFont="1" applyFill="1" applyBorder="1" applyAlignment="1" applyProtection="1">
      <alignment vertical="center" wrapText="1"/>
      <protection locked="0"/>
    </xf>
    <xf numFmtId="165" fontId="40" fillId="0" borderId="0" xfId="0" applyNumberFormat="1" applyFont="1" applyFill="1" applyBorder="1" applyAlignment="1" applyProtection="1"/>
    <xf numFmtId="165" fontId="40" fillId="3" borderId="0" xfId="0" applyNumberFormat="1" applyFont="1" applyFill="1" applyBorder="1" applyAlignment="1" applyProtection="1"/>
    <xf numFmtId="49" fontId="40" fillId="0" borderId="2" xfId="0" applyNumberFormat="1" applyFont="1" applyBorder="1" applyAlignment="1" applyProtection="1">
      <alignment horizontal="left" vertical="center" wrapText="1"/>
    </xf>
    <xf numFmtId="0" fontId="40" fillId="0" borderId="0" xfId="0" applyFont="1"/>
    <xf numFmtId="0" fontId="41" fillId="0" borderId="17" xfId="13" applyNumberFormat="1" applyFont="1" applyAlignment="1" applyProtection="1">
      <alignment horizontal="left" wrapText="1"/>
    </xf>
    <xf numFmtId="49" fontId="0" fillId="3" borderId="2" xfId="0" applyNumberFormat="1" applyFill="1" applyBorder="1" applyProtection="1">
      <protection locked="0"/>
    </xf>
    <xf numFmtId="165" fontId="0" fillId="0" borderId="0" xfId="0" applyNumberForma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6" fillId="0" borderId="0" xfId="18" applyFont="1" applyAlignment="1" applyProtection="1">
      <alignment vertical="center" wrapText="1"/>
      <protection locked="0"/>
    </xf>
    <xf numFmtId="4" fontId="42" fillId="0" borderId="0" xfId="0" applyNumberFormat="1" applyFon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36" fillId="0" borderId="0" xfId="18" applyFont="1" applyFill="1" applyAlignment="1" applyProtection="1">
      <alignment vertical="center" wrapText="1"/>
      <protection locked="0"/>
    </xf>
    <xf numFmtId="0" fontId="35" fillId="0" borderId="0" xfId="17" applyAlignment="1">
      <alignment horizontal="left"/>
    </xf>
    <xf numFmtId="0" fontId="3" fillId="0" borderId="0" xfId="0" applyFont="1" applyFill="1" applyAlignment="1">
      <alignment horizontal="left" indent="15"/>
    </xf>
    <xf numFmtId="0" fontId="35" fillId="0" borderId="0" xfId="17"/>
    <xf numFmtId="0" fontId="3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19" applyFill="1"/>
    <xf numFmtId="0" fontId="35" fillId="0" borderId="0" xfId="17" applyFill="1"/>
    <xf numFmtId="2" fontId="35" fillId="0" borderId="0" xfId="17" applyNumberFormat="1" applyFill="1"/>
    <xf numFmtId="2" fontId="35" fillId="0" borderId="0" xfId="17" applyNumberFormat="1"/>
    <xf numFmtId="2" fontId="35" fillId="0" borderId="0" xfId="17" applyNumberFormat="1" applyAlignment="1">
      <alignment horizontal="right"/>
    </xf>
    <xf numFmtId="49" fontId="2" fillId="0" borderId="2" xfId="19" applyNumberFormat="1" applyFont="1" applyFill="1" applyBorder="1" applyAlignment="1">
      <alignment horizontal="center"/>
    </xf>
    <xf numFmtId="0" fontId="20" fillId="0" borderId="1" xfId="19" applyFont="1" applyFill="1" applyBorder="1" applyAlignment="1">
      <alignment horizontal="center"/>
    </xf>
    <xf numFmtId="0" fontId="20" fillId="0" borderId="9" xfId="19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/>
    </xf>
    <xf numFmtId="0" fontId="43" fillId="0" borderId="1" xfId="17" applyFont="1" applyBorder="1" applyAlignment="1">
      <alignment horizontal="center"/>
    </xf>
    <xf numFmtId="0" fontId="5" fillId="0" borderId="8" xfId="17" applyFont="1" applyBorder="1" applyAlignment="1">
      <alignment horizontal="center"/>
    </xf>
    <xf numFmtId="49" fontId="0" fillId="0" borderId="1" xfId="19" applyNumberFormat="1" applyFont="1" applyFill="1" applyBorder="1" applyAlignment="1">
      <alignment horizontal="center"/>
    </xf>
    <xf numFmtId="49" fontId="2" fillId="0" borderId="1" xfId="19" applyNumberFormat="1" applyFont="1" applyFill="1" applyBorder="1" applyAlignment="1">
      <alignment horizontal="center"/>
    </xf>
    <xf numFmtId="49" fontId="5" fillId="0" borderId="6" xfId="19" applyNumberFormat="1" applyFont="1" applyFill="1" applyBorder="1" applyAlignment="1">
      <alignment horizontal="center"/>
    </xf>
    <xf numFmtId="49" fontId="5" fillId="0" borderId="0" xfId="19" applyNumberFormat="1" applyFont="1" applyFill="1" applyBorder="1" applyAlignment="1">
      <alignment horizontal="center"/>
    </xf>
    <xf numFmtId="0" fontId="5" fillId="0" borderId="6" xfId="17" applyFont="1" applyFill="1" applyBorder="1" applyAlignment="1">
      <alignment horizontal="center"/>
    </xf>
    <xf numFmtId="0" fontId="43" fillId="0" borderId="6" xfId="17" applyFont="1" applyBorder="1" applyAlignment="1">
      <alignment horizontal="center"/>
    </xf>
    <xf numFmtId="0" fontId="5" fillId="0" borderId="11" xfId="17" applyFont="1" applyBorder="1" applyAlignment="1">
      <alignment horizontal="center"/>
    </xf>
    <xf numFmtId="49" fontId="40" fillId="4" borderId="2" xfId="19" applyNumberFormat="1" applyFont="1" applyFill="1" applyBorder="1"/>
    <xf numFmtId="49" fontId="24" fillId="4" borderId="2" xfId="19" applyNumberFormat="1" applyFont="1" applyFill="1" applyBorder="1" applyAlignment="1">
      <alignment horizontal="center"/>
    </xf>
    <xf numFmtId="49" fontId="24" fillId="4" borderId="2" xfId="22" applyNumberFormat="1" applyFont="1" applyFill="1" applyBorder="1" applyAlignment="1">
      <alignment horizontal="center"/>
    </xf>
    <xf numFmtId="1" fontId="24" fillId="4" borderId="2" xfId="19" applyNumberFormat="1" applyFont="1" applyFill="1" applyBorder="1"/>
    <xf numFmtId="4" fontId="24" fillId="4" borderId="2" xfId="19" applyNumberFormat="1" applyFont="1" applyFill="1" applyBorder="1"/>
    <xf numFmtId="2" fontId="24" fillId="4" borderId="2" xfId="19" applyNumberFormat="1" applyFont="1" applyFill="1" applyBorder="1"/>
    <xf numFmtId="49" fontId="40" fillId="5" borderId="2" xfId="19" applyNumberFormat="1" applyFont="1" applyFill="1" applyBorder="1"/>
    <xf numFmtId="49" fontId="24" fillId="5" borderId="2" xfId="19" applyNumberFormat="1" applyFont="1" applyFill="1" applyBorder="1" applyAlignment="1">
      <alignment horizontal="center"/>
    </xf>
    <xf numFmtId="49" fontId="24" fillId="5" borderId="2" xfId="22" applyNumberFormat="1" applyFont="1" applyFill="1" applyBorder="1" applyAlignment="1">
      <alignment horizontal="center"/>
    </xf>
    <xf numFmtId="1" fontId="24" fillId="5" borderId="2" xfId="19" applyNumberFormat="1" applyFont="1" applyFill="1" applyBorder="1"/>
    <xf numFmtId="4" fontId="24" fillId="5" borderId="2" xfId="19" applyNumberFormat="1" applyFont="1" applyFill="1" applyBorder="1"/>
    <xf numFmtId="2" fontId="24" fillId="5" borderId="2" xfId="19" applyNumberFormat="1" applyFont="1" applyFill="1" applyBorder="1"/>
    <xf numFmtId="49" fontId="40" fillId="3" borderId="2" xfId="19" applyNumberFormat="1" applyFont="1" applyFill="1" applyBorder="1"/>
    <xf numFmtId="49" fontId="24" fillId="3" borderId="2" xfId="19" applyNumberFormat="1" applyFont="1" applyFill="1" applyBorder="1" applyAlignment="1">
      <alignment horizontal="center"/>
    </xf>
    <xf numFmtId="49" fontId="24" fillId="3" borderId="2" xfId="22" applyNumberFormat="1" applyFont="1" applyFill="1" applyBorder="1" applyAlignment="1">
      <alignment horizontal="center"/>
    </xf>
    <xf numFmtId="1" fontId="24" fillId="3" borderId="2" xfId="19" applyNumberFormat="1" applyFont="1" applyFill="1" applyBorder="1"/>
    <xf numFmtId="4" fontId="24" fillId="3" borderId="2" xfId="19" applyNumberFormat="1" applyFont="1" applyFill="1" applyBorder="1"/>
    <xf numFmtId="2" fontId="24" fillId="3" borderId="2" xfId="19" applyNumberFormat="1" applyFont="1" applyFill="1" applyBorder="1"/>
    <xf numFmtId="0" fontId="44" fillId="0" borderId="25" xfId="14" applyNumberFormat="1" applyFont="1" applyFill="1" applyBorder="1" applyAlignment="1">
      <alignment horizontal="left" vertical="top" wrapText="1"/>
    </xf>
    <xf numFmtId="49" fontId="24" fillId="0" borderId="3" xfId="19" applyNumberFormat="1" applyFont="1" applyFill="1" applyBorder="1" applyAlignment="1">
      <alignment horizontal="center"/>
    </xf>
    <xf numFmtId="49" fontId="24" fillId="0" borderId="3" xfId="22" applyNumberFormat="1" applyFont="1" applyFill="1" applyBorder="1" applyAlignment="1">
      <alignment horizontal="center"/>
    </xf>
    <xf numFmtId="1" fontId="24" fillId="0" borderId="3" xfId="19" applyNumberFormat="1" applyFont="1" applyFill="1" applyBorder="1" applyAlignment="1">
      <alignment horizontal="right"/>
    </xf>
    <xf numFmtId="4" fontId="24" fillId="3" borderId="3" xfId="19" applyNumberFormat="1" applyFont="1" applyFill="1" applyBorder="1" applyAlignment="1">
      <alignment horizontal="right"/>
    </xf>
    <xf numFmtId="2" fontId="24" fillId="0" borderId="3" xfId="19" applyNumberFormat="1" applyFont="1" applyFill="1" applyBorder="1" applyAlignment="1">
      <alignment horizontal="right"/>
    </xf>
    <xf numFmtId="0" fontId="45" fillId="0" borderId="26" xfId="15" applyNumberFormat="1" applyFont="1" applyFill="1" applyBorder="1" applyAlignment="1">
      <alignment horizontal="left" vertical="top" wrapText="1"/>
    </xf>
    <xf numFmtId="49" fontId="38" fillId="3" borderId="2" xfId="19" applyNumberFormat="1" applyFont="1" applyFill="1" applyBorder="1" applyAlignment="1">
      <alignment horizontal="center"/>
    </xf>
    <xf numFmtId="49" fontId="38" fillId="3" borderId="2" xfId="22" applyNumberFormat="1" applyFont="1" applyFill="1" applyBorder="1" applyAlignment="1">
      <alignment horizontal="center"/>
    </xf>
    <xf numFmtId="49" fontId="38" fillId="0" borderId="3" xfId="19" applyNumberFormat="1" applyFont="1" applyFill="1" applyBorder="1" applyAlignment="1">
      <alignment horizontal="center"/>
    </xf>
    <xf numFmtId="1" fontId="38" fillId="3" borderId="2" xfId="19" applyNumberFormat="1" applyFont="1" applyFill="1" applyBorder="1" applyAlignment="1">
      <alignment horizontal="right"/>
    </xf>
    <xf numFmtId="4" fontId="38" fillId="3" borderId="2" xfId="19" applyNumberFormat="1" applyFont="1" applyFill="1" applyBorder="1" applyAlignment="1">
      <alignment horizontal="right"/>
    </xf>
    <xf numFmtId="2" fontId="38" fillId="3" borderId="2" xfId="19" applyNumberFormat="1" applyFont="1" applyFill="1" applyBorder="1" applyAlignment="1">
      <alignment horizontal="right"/>
    </xf>
    <xf numFmtId="0" fontId="38" fillId="0" borderId="2" xfId="0" applyFont="1" applyBorder="1" applyAlignment="1">
      <alignment wrapText="1"/>
    </xf>
    <xf numFmtId="49" fontId="38" fillId="0" borderId="3" xfId="22" applyNumberFormat="1" applyFont="1" applyFill="1" applyBorder="1" applyAlignment="1">
      <alignment horizontal="center"/>
    </xf>
    <xf numFmtId="1" fontId="38" fillId="0" borderId="3" xfId="19" applyNumberFormat="1" applyFont="1" applyFill="1" applyBorder="1" applyAlignment="1">
      <alignment horizontal="right"/>
    </xf>
    <xf numFmtId="4" fontId="38" fillId="0" borderId="3" xfId="19" applyNumberFormat="1" applyFont="1" applyFill="1" applyBorder="1" applyAlignment="1">
      <alignment horizontal="right"/>
    </xf>
    <xf numFmtId="2" fontId="38" fillId="0" borderId="3" xfId="19" applyNumberFormat="1" applyFont="1" applyFill="1" applyBorder="1" applyAlignment="1">
      <alignment horizontal="right"/>
    </xf>
    <xf numFmtId="49" fontId="38" fillId="0" borderId="2" xfId="0" applyNumberFormat="1" applyFont="1" applyBorder="1" applyAlignment="1" applyProtection="1">
      <alignment horizontal="left" vertical="center" wrapText="1"/>
    </xf>
    <xf numFmtId="49" fontId="38" fillId="0" borderId="2" xfId="19" applyNumberFormat="1" applyFont="1" applyFill="1" applyBorder="1" applyAlignment="1">
      <alignment horizontal="center"/>
    </xf>
    <xf numFmtId="49" fontId="38" fillId="0" borderId="2" xfId="22" applyNumberFormat="1" applyFont="1" applyFill="1" applyBorder="1" applyAlignment="1">
      <alignment horizontal="center"/>
    </xf>
    <xf numFmtId="1" fontId="38" fillId="0" borderId="2" xfId="19" applyNumberFormat="1" applyFont="1" applyFill="1" applyBorder="1" applyAlignment="1">
      <alignment horizontal="right"/>
    </xf>
    <xf numFmtId="1" fontId="46" fillId="0" borderId="2" xfId="19" applyNumberFormat="1" applyFont="1" applyFill="1" applyBorder="1"/>
    <xf numFmtId="164" fontId="38" fillId="0" borderId="2" xfId="17" applyNumberFormat="1" applyFont="1" applyFill="1" applyBorder="1"/>
    <xf numFmtId="4" fontId="38" fillId="0" borderId="2" xfId="17" applyNumberFormat="1" applyFont="1" applyFill="1" applyBorder="1"/>
    <xf numFmtId="2" fontId="38" fillId="0" borderId="2" xfId="17" applyNumberFormat="1" applyFont="1" applyFill="1" applyBorder="1"/>
    <xf numFmtId="49" fontId="46" fillId="0" borderId="2" xfId="19" applyNumberFormat="1" applyFont="1" applyFill="1" applyBorder="1" applyAlignment="1">
      <alignment horizontal="center"/>
    </xf>
    <xf numFmtId="1" fontId="46" fillId="0" borderId="2" xfId="19" applyNumberFormat="1" applyFont="1" applyFill="1" applyBorder="1" applyAlignment="1">
      <alignment horizontal="right"/>
    </xf>
    <xf numFmtId="164" fontId="46" fillId="0" borderId="2" xfId="17" applyNumberFormat="1" applyFont="1" applyFill="1" applyBorder="1"/>
    <xf numFmtId="0" fontId="45" fillId="0" borderId="20" xfId="15" applyNumberFormat="1" applyFont="1" applyFill="1" applyBorder="1" applyAlignment="1">
      <alignment horizontal="left" vertical="top" wrapText="1"/>
    </xf>
    <xf numFmtId="1" fontId="38" fillId="0" borderId="2" xfId="19" applyNumberFormat="1" applyFont="1" applyFill="1" applyBorder="1"/>
    <xf numFmtId="2" fontId="38" fillId="0" borderId="2" xfId="17" applyNumberFormat="1" applyFont="1" applyBorder="1"/>
    <xf numFmtId="164" fontId="38" fillId="0" borderId="3" xfId="19" applyNumberFormat="1" applyFont="1" applyFill="1" applyBorder="1" applyAlignment="1">
      <alignment horizontal="right"/>
    </xf>
    <xf numFmtId="0" fontId="38" fillId="0" borderId="2" xfId="17" applyFont="1" applyBorder="1"/>
    <xf numFmtId="0" fontId="38" fillId="0" borderId="0" xfId="17" applyFont="1"/>
    <xf numFmtId="49" fontId="21" fillId="0" borderId="2" xfId="19" applyNumberFormat="1" applyFont="1" applyFill="1" applyBorder="1" applyAlignment="1">
      <alignment horizontal="center"/>
    </xf>
    <xf numFmtId="1" fontId="24" fillId="3" borderId="2" xfId="19" applyNumberFormat="1" applyFont="1" applyFill="1" applyBorder="1" applyAlignment="1">
      <alignment horizontal="right"/>
    </xf>
    <xf numFmtId="4" fontId="24" fillId="3" borderId="2" xfId="19" applyNumberFormat="1" applyFont="1" applyFill="1" applyBorder="1" applyAlignment="1">
      <alignment horizontal="right"/>
    </xf>
    <xf numFmtId="2" fontId="24" fillId="3" borderId="2" xfId="19" applyNumberFormat="1" applyFont="1" applyFill="1" applyBorder="1" applyAlignment="1">
      <alignment horizontal="right"/>
    </xf>
    <xf numFmtId="164" fontId="38" fillId="0" borderId="10" xfId="19" applyNumberFormat="1" applyFont="1" applyFill="1" applyBorder="1" applyAlignment="1">
      <alignment horizontal="right"/>
    </xf>
    <xf numFmtId="164" fontId="38" fillId="0" borderId="4" xfId="19" applyNumberFormat="1" applyFont="1" applyFill="1" applyBorder="1" applyAlignment="1">
      <alignment horizontal="right"/>
    </xf>
    <xf numFmtId="1" fontId="38" fillId="0" borderId="5" xfId="19" applyNumberFormat="1" applyFont="1" applyFill="1" applyBorder="1"/>
    <xf numFmtId="164" fontId="38" fillId="0" borderId="4" xfId="19" applyNumberFormat="1" applyFont="1" applyFill="1" applyBorder="1"/>
    <xf numFmtId="1" fontId="38" fillId="0" borderId="13" xfId="19" applyNumberFormat="1" applyFont="1" applyFill="1" applyBorder="1"/>
    <xf numFmtId="1" fontId="46" fillId="0" borderId="13" xfId="19" applyNumberFormat="1" applyFont="1" applyFill="1" applyBorder="1"/>
    <xf numFmtId="164" fontId="38" fillId="0" borderId="3" xfId="19" applyNumberFormat="1" applyFont="1" applyFill="1" applyBorder="1"/>
    <xf numFmtId="4" fontId="38" fillId="0" borderId="3" xfId="19" applyNumberFormat="1" applyFont="1" applyFill="1" applyBorder="1"/>
    <xf numFmtId="2" fontId="38" fillId="0" borderId="3" xfId="19" applyNumberFormat="1" applyFont="1" applyFill="1" applyBorder="1"/>
    <xf numFmtId="164" fontId="38" fillId="0" borderId="2" xfId="19" applyNumberFormat="1" applyFont="1" applyFill="1" applyBorder="1" applyAlignment="1">
      <alignment horizontal="right"/>
    </xf>
    <xf numFmtId="4" fontId="38" fillId="0" borderId="2" xfId="19" applyNumberFormat="1" applyFont="1" applyFill="1" applyBorder="1" applyAlignment="1">
      <alignment horizontal="right"/>
    </xf>
    <xf numFmtId="2" fontId="38" fillId="0" borderId="2" xfId="19" applyNumberFormat="1" applyFont="1" applyFill="1" applyBorder="1" applyAlignment="1">
      <alignment horizontal="right"/>
    </xf>
    <xf numFmtId="0" fontId="40" fillId="6" borderId="2" xfId="0" applyNumberFormat="1" applyFont="1" applyFill="1" applyBorder="1" applyAlignment="1" applyProtection="1">
      <alignment horizontal="left" vertical="center" wrapText="1"/>
    </xf>
    <xf numFmtId="49" fontId="21" fillId="6" borderId="2" xfId="19" applyNumberFormat="1" applyFont="1" applyFill="1" applyBorder="1" applyAlignment="1">
      <alignment horizontal="center"/>
    </xf>
    <xf numFmtId="164" fontId="21" fillId="6" borderId="2" xfId="19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 applyProtection="1">
      <alignment horizontal="left" vertical="center" wrapText="1"/>
    </xf>
    <xf numFmtId="164" fontId="21" fillId="0" borderId="2" xfId="19" applyNumberFormat="1" applyFont="1" applyFill="1" applyBorder="1" applyAlignment="1">
      <alignment horizontal="right"/>
    </xf>
    <xf numFmtId="4" fontId="35" fillId="0" borderId="0" xfId="17" applyNumberFormat="1"/>
    <xf numFmtId="0" fontId="38" fillId="0" borderId="2" xfId="17" applyFont="1" applyBorder="1" applyAlignment="1">
      <alignment horizontal="center"/>
    </xf>
    <xf numFmtId="49" fontId="38" fillId="0" borderId="2" xfId="17" applyNumberFormat="1" applyFont="1" applyBorder="1" applyAlignment="1">
      <alignment horizontal="center"/>
    </xf>
    <xf numFmtId="4" fontId="38" fillId="0" borderId="2" xfId="17" applyNumberFormat="1" applyFont="1" applyBorder="1" applyAlignment="1">
      <alignment horizontal="right"/>
    </xf>
    <xf numFmtId="2" fontId="38" fillId="0" borderId="2" xfId="17" applyNumberFormat="1" applyFont="1" applyBorder="1" applyAlignment="1">
      <alignment horizontal="right"/>
    </xf>
    <xf numFmtId="0" fontId="40" fillId="0" borderId="2" xfId="17" applyFont="1" applyBorder="1"/>
    <xf numFmtId="0" fontId="40" fillId="0" borderId="2" xfId="17" applyFont="1" applyBorder="1" applyAlignment="1">
      <alignment horizontal="center"/>
    </xf>
    <xf numFmtId="49" fontId="40" fillId="0" borderId="2" xfId="17" applyNumberFormat="1" applyFont="1" applyBorder="1" applyAlignment="1">
      <alignment horizontal="center"/>
    </xf>
    <xf numFmtId="2" fontId="35" fillId="0" borderId="2" xfId="17" applyNumberFormat="1" applyBorder="1"/>
    <xf numFmtId="0" fontId="38" fillId="0" borderId="2" xfId="0" applyFont="1" applyFill="1" applyBorder="1" applyAlignment="1" applyProtection="1">
      <alignment horizontal="left" vertical="justify" wrapText="1"/>
      <protection locked="0"/>
    </xf>
    <xf numFmtId="0" fontId="38" fillId="0" borderId="2" xfId="0" applyFont="1" applyFill="1" applyBorder="1" applyAlignment="1" applyProtection="1">
      <alignment horizontal="left" wrapText="1"/>
      <protection locked="0"/>
    </xf>
    <xf numFmtId="49" fontId="40" fillId="0" borderId="2" xfId="19" applyNumberFormat="1" applyFont="1" applyFill="1" applyBorder="1" applyAlignment="1">
      <alignment horizontal="left"/>
    </xf>
    <xf numFmtId="49" fontId="24" fillId="0" borderId="2" xfId="19" applyNumberFormat="1" applyFont="1" applyFill="1" applyBorder="1" applyAlignment="1">
      <alignment horizontal="center"/>
    </xf>
    <xf numFmtId="49" fontId="24" fillId="0" borderId="2" xfId="22" applyNumberFormat="1" applyFont="1" applyFill="1" applyBorder="1" applyAlignment="1">
      <alignment horizontal="center"/>
    </xf>
    <xf numFmtId="164" fontId="24" fillId="0" borderId="2" xfId="19" applyNumberFormat="1" applyFont="1" applyFill="1" applyBorder="1" applyAlignment="1">
      <alignment horizontal="right"/>
    </xf>
    <xf numFmtId="1" fontId="24" fillId="0" borderId="2" xfId="19" applyNumberFormat="1" applyFont="1" applyFill="1" applyBorder="1"/>
    <xf numFmtId="0" fontId="24" fillId="0" borderId="2" xfId="19" applyFont="1" applyFill="1" applyBorder="1"/>
    <xf numFmtId="164" fontId="24" fillId="0" borderId="2" xfId="19" applyNumberFormat="1" applyFont="1" applyFill="1" applyBorder="1"/>
    <xf numFmtId="1" fontId="24" fillId="0" borderId="2" xfId="17" applyNumberFormat="1" applyFont="1" applyFill="1" applyBorder="1"/>
    <xf numFmtId="2" fontId="24" fillId="0" borderId="2" xfId="19" applyNumberFormat="1" applyFont="1" applyFill="1" applyBorder="1"/>
    <xf numFmtId="49" fontId="3" fillId="0" borderId="2" xfId="19" applyNumberFormat="1" applyFont="1" applyFill="1" applyBorder="1"/>
    <xf numFmtId="49" fontId="21" fillId="0" borderId="2" xfId="22" applyNumberFormat="1" applyFont="1" applyFill="1" applyBorder="1" applyAlignment="1">
      <alignment horizontal="center"/>
    </xf>
    <xf numFmtId="0" fontId="21" fillId="0" borderId="2" xfId="19" applyFont="1" applyFill="1" applyBorder="1"/>
    <xf numFmtId="164" fontId="21" fillId="0" borderId="2" xfId="17" applyNumberFormat="1" applyFont="1" applyFill="1" applyBorder="1"/>
    <xf numFmtId="0" fontId="21" fillId="0" borderId="2" xfId="17" applyFont="1" applyFill="1" applyBorder="1"/>
    <xf numFmtId="0" fontId="21" fillId="0" borderId="2" xfId="17" applyFont="1" applyBorder="1"/>
    <xf numFmtId="164" fontId="21" fillId="0" borderId="2" xfId="17" applyNumberFormat="1" applyFont="1" applyBorder="1"/>
    <xf numFmtId="2" fontId="21" fillId="0" borderId="2" xfId="17" applyNumberFormat="1" applyFont="1" applyBorder="1"/>
    <xf numFmtId="0" fontId="38" fillId="0" borderId="2" xfId="19" applyFont="1" applyFill="1" applyBorder="1"/>
    <xf numFmtId="2" fontId="38" fillId="0" borderId="2" xfId="19" applyNumberFormat="1" applyFont="1" applyFill="1" applyBorder="1"/>
    <xf numFmtId="0" fontId="45" fillId="0" borderId="27" xfId="15" applyNumberFormat="1" applyFont="1" applyFill="1" applyBorder="1" applyAlignment="1">
      <alignment horizontal="left" vertical="top" wrapText="1"/>
    </xf>
    <xf numFmtId="0" fontId="45" fillId="0" borderId="2" xfId="15" applyNumberFormat="1" applyFont="1" applyFill="1" applyBorder="1" applyAlignment="1">
      <alignment horizontal="left" vertical="top" wrapText="1"/>
    </xf>
    <xf numFmtId="2" fontId="21" fillId="0" borderId="2" xfId="19" applyNumberFormat="1" applyFont="1" applyFill="1" applyBorder="1" applyAlignment="1">
      <alignment horizontal="right"/>
    </xf>
    <xf numFmtId="49" fontId="3" fillId="0" borderId="2" xfId="19" applyNumberFormat="1" applyFont="1" applyFill="1" applyBorder="1" applyAlignment="1">
      <alignment horizontal="left"/>
    </xf>
    <xf numFmtId="1" fontId="21" fillId="0" borderId="2" xfId="19" applyNumberFormat="1" applyFont="1" applyFill="1" applyBorder="1" applyAlignment="1">
      <alignment horizontal="right"/>
    </xf>
    <xf numFmtId="1" fontId="21" fillId="0" borderId="2" xfId="19" applyNumberFormat="1" applyFont="1" applyFill="1" applyBorder="1"/>
    <xf numFmtId="1" fontId="24" fillId="0" borderId="2" xfId="19" applyNumberFormat="1" applyFont="1" applyFill="1" applyBorder="1" applyAlignment="1">
      <alignment horizontal="right"/>
    </xf>
    <xf numFmtId="164" fontId="24" fillId="0" borderId="2" xfId="17" applyNumberFormat="1" applyFont="1" applyFill="1" applyBorder="1"/>
    <xf numFmtId="0" fontId="40" fillId="3" borderId="2" xfId="0" applyFont="1" applyFill="1" applyBorder="1"/>
    <xf numFmtId="164" fontId="24" fillId="3" borderId="2" xfId="17" applyNumberFormat="1" applyFont="1" applyFill="1" applyBorder="1"/>
    <xf numFmtId="0" fontId="38" fillId="0" borderId="2" xfId="17" applyFont="1" applyFill="1" applyBorder="1"/>
    <xf numFmtId="164" fontId="38" fillId="0" borderId="2" xfId="17" applyNumberFormat="1" applyFont="1" applyBorder="1"/>
    <xf numFmtId="49" fontId="40" fillId="3" borderId="2" xfId="19" applyNumberFormat="1" applyFont="1" applyFill="1" applyBorder="1" applyAlignment="1">
      <alignment horizontal="left" wrapText="1"/>
    </xf>
    <xf numFmtId="164" fontId="24" fillId="3" borderId="2" xfId="19" applyNumberFormat="1" applyFont="1" applyFill="1" applyBorder="1" applyAlignment="1">
      <alignment horizontal="right"/>
    </xf>
    <xf numFmtId="0" fontId="24" fillId="3" borderId="2" xfId="19" applyFont="1" applyFill="1" applyBorder="1"/>
    <xf numFmtId="164" fontId="24" fillId="3" borderId="2" xfId="19" applyNumberFormat="1" applyFont="1" applyFill="1" applyBorder="1"/>
    <xf numFmtId="1" fontId="24" fillId="3" borderId="2" xfId="17" applyNumberFormat="1" applyFont="1" applyFill="1" applyBorder="1"/>
    <xf numFmtId="49" fontId="40" fillId="3" borderId="2" xfId="19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49" fontId="21" fillId="3" borderId="2" xfId="19" applyNumberFormat="1" applyFont="1" applyFill="1" applyBorder="1" applyAlignment="1">
      <alignment horizontal="center"/>
    </xf>
    <xf numFmtId="49" fontId="21" fillId="3" borderId="2" xfId="22" applyNumberFormat="1" applyFont="1" applyFill="1" applyBorder="1" applyAlignment="1">
      <alignment horizontal="center"/>
    </xf>
    <xf numFmtId="164" fontId="21" fillId="3" borderId="2" xfId="19" applyNumberFormat="1" applyFont="1" applyFill="1" applyBorder="1" applyAlignment="1">
      <alignment horizontal="right"/>
    </xf>
    <xf numFmtId="1" fontId="21" fillId="3" borderId="2" xfId="19" applyNumberFormat="1" applyFont="1" applyFill="1" applyBorder="1"/>
    <xf numFmtId="0" fontId="21" fillId="3" borderId="2" xfId="19" applyFont="1" applyFill="1" applyBorder="1"/>
    <xf numFmtId="164" fontId="21" fillId="3" borderId="2" xfId="19" applyNumberFormat="1" applyFont="1" applyFill="1" applyBorder="1"/>
    <xf numFmtId="1" fontId="21" fillId="3" borderId="2" xfId="17" applyNumberFormat="1" applyFont="1" applyFill="1" applyBorder="1"/>
    <xf numFmtId="4" fontId="21" fillId="3" borderId="2" xfId="19" applyNumberFormat="1" applyFont="1" applyFill="1" applyBorder="1"/>
    <xf numFmtId="2" fontId="21" fillId="3" borderId="2" xfId="19" applyNumberFormat="1" applyFont="1" applyFill="1" applyBorder="1"/>
    <xf numFmtId="49" fontId="3" fillId="3" borderId="2" xfId="19" applyNumberFormat="1" applyFont="1" applyFill="1" applyBorder="1" applyAlignment="1">
      <alignment horizontal="left" wrapText="1"/>
    </xf>
    <xf numFmtId="49" fontId="38" fillId="3" borderId="2" xfId="19" applyNumberFormat="1" applyFont="1" applyFill="1" applyBorder="1" applyAlignment="1">
      <alignment horizontal="left"/>
    </xf>
    <xf numFmtId="49" fontId="46" fillId="3" borderId="2" xfId="19" applyNumberFormat="1" applyFont="1" applyFill="1" applyBorder="1" applyAlignment="1">
      <alignment horizontal="center"/>
    </xf>
    <xf numFmtId="49" fontId="46" fillId="3" borderId="2" xfId="22" applyNumberFormat="1" applyFont="1" applyFill="1" applyBorder="1" applyAlignment="1">
      <alignment horizontal="center"/>
    </xf>
    <xf numFmtId="164" fontId="46" fillId="3" borderId="2" xfId="19" applyNumberFormat="1" applyFont="1" applyFill="1" applyBorder="1" applyAlignment="1">
      <alignment horizontal="right"/>
    </xf>
    <xf numFmtId="1" fontId="46" fillId="3" borderId="2" xfId="19" applyNumberFormat="1" applyFont="1" applyFill="1" applyBorder="1"/>
    <xf numFmtId="0" fontId="46" fillId="3" borderId="2" xfId="19" applyFont="1" applyFill="1" applyBorder="1"/>
    <xf numFmtId="164" fontId="46" fillId="3" borderId="2" xfId="19" applyNumberFormat="1" applyFont="1" applyFill="1" applyBorder="1"/>
    <xf numFmtId="1" fontId="46" fillId="3" borderId="2" xfId="17" applyNumberFormat="1" applyFont="1" applyFill="1" applyBorder="1"/>
    <xf numFmtId="4" fontId="46" fillId="3" borderId="2" xfId="19" applyNumberFormat="1" applyFont="1" applyFill="1" applyBorder="1"/>
    <xf numFmtId="2" fontId="46" fillId="3" borderId="2" xfId="19" applyNumberFormat="1" applyFont="1" applyFill="1" applyBorder="1"/>
    <xf numFmtId="49" fontId="48" fillId="0" borderId="2" xfId="19" applyNumberFormat="1" applyFont="1" applyFill="1" applyBorder="1" applyAlignment="1">
      <alignment horizontal="left" wrapText="1"/>
    </xf>
    <xf numFmtId="49" fontId="48" fillId="0" borderId="2" xfId="19" applyNumberFormat="1" applyFont="1" applyFill="1" applyBorder="1" applyAlignment="1">
      <alignment horizontal="center"/>
    </xf>
    <xf numFmtId="49" fontId="48" fillId="0" borderId="2" xfId="22" applyNumberFormat="1" applyFont="1" applyFill="1" applyBorder="1" applyAlignment="1">
      <alignment horizontal="center"/>
    </xf>
    <xf numFmtId="1" fontId="48" fillId="0" borderId="2" xfId="19" applyNumberFormat="1" applyFont="1" applyFill="1" applyBorder="1" applyAlignment="1">
      <alignment horizontal="right"/>
    </xf>
    <xf numFmtId="4" fontId="48" fillId="0" borderId="2" xfId="19" applyNumberFormat="1" applyFont="1" applyFill="1" applyBorder="1" applyAlignment="1">
      <alignment horizontal="right"/>
    </xf>
    <xf numFmtId="2" fontId="48" fillId="0" borderId="2" xfId="19" applyNumberFormat="1" applyFont="1" applyFill="1" applyBorder="1" applyAlignment="1">
      <alignment horizontal="right"/>
    </xf>
    <xf numFmtId="49" fontId="38" fillId="0" borderId="2" xfId="19" applyNumberFormat="1" applyFont="1" applyFill="1" applyBorder="1"/>
    <xf numFmtId="49" fontId="38" fillId="0" borderId="2" xfId="19" applyNumberFormat="1" applyFont="1" applyFill="1" applyBorder="1" applyAlignment="1">
      <alignment horizontal="left"/>
    </xf>
    <xf numFmtId="1" fontId="38" fillId="0" borderId="2" xfId="17" applyNumberFormat="1" applyFont="1" applyFill="1" applyBorder="1"/>
    <xf numFmtId="49" fontId="38" fillId="0" borderId="1" xfId="19" applyNumberFormat="1" applyFont="1" applyFill="1" applyBorder="1" applyAlignment="1">
      <alignment horizontal="center"/>
    </xf>
    <xf numFmtId="1" fontId="38" fillId="0" borderId="9" xfId="19" applyNumberFormat="1" applyFont="1" applyFill="1" applyBorder="1"/>
    <xf numFmtId="164" fontId="38" fillId="0" borderId="11" xfId="19" applyNumberFormat="1" applyFont="1" applyFill="1" applyBorder="1"/>
    <xf numFmtId="1" fontId="46" fillId="0" borderId="8" xfId="19" applyNumberFormat="1" applyFont="1" applyFill="1" applyBorder="1"/>
    <xf numFmtId="49" fontId="38" fillId="0" borderId="6" xfId="19" applyNumberFormat="1" applyFont="1" applyFill="1" applyBorder="1" applyAlignment="1">
      <alignment horizontal="center"/>
    </xf>
    <xf numFmtId="49" fontId="38" fillId="0" borderId="6" xfId="22" applyNumberFormat="1" applyFont="1" applyFill="1" applyBorder="1" applyAlignment="1">
      <alignment horizontal="center"/>
    </xf>
    <xf numFmtId="164" fontId="38" fillId="0" borderId="6" xfId="19" applyNumberFormat="1" applyFont="1" applyFill="1" applyBorder="1" applyAlignment="1">
      <alignment horizontal="right"/>
    </xf>
    <xf numFmtId="164" fontId="38" fillId="0" borderId="6" xfId="19" applyNumberFormat="1" applyFont="1" applyFill="1" applyBorder="1"/>
    <xf numFmtId="164" fontId="38" fillId="0" borderId="1" xfId="17" applyNumberFormat="1" applyFont="1" applyFill="1" applyBorder="1"/>
    <xf numFmtId="164" fontId="46" fillId="0" borderId="2" xfId="19" applyNumberFormat="1" applyFont="1" applyFill="1" applyBorder="1" applyAlignment="1">
      <alignment horizontal="right"/>
    </xf>
    <xf numFmtId="0" fontId="46" fillId="0" borderId="2" xfId="19" applyFont="1" applyFill="1" applyBorder="1"/>
    <xf numFmtId="164" fontId="46" fillId="0" borderId="2" xfId="19" applyNumberFormat="1" applyFont="1" applyFill="1" applyBorder="1"/>
    <xf numFmtId="1" fontId="46" fillId="0" borderId="2" xfId="17" applyNumberFormat="1" applyFont="1" applyFill="1" applyBorder="1"/>
    <xf numFmtId="4" fontId="38" fillId="0" borderId="2" xfId="19" applyNumberFormat="1" applyFont="1" applyFill="1" applyBorder="1"/>
    <xf numFmtId="2" fontId="46" fillId="0" borderId="2" xfId="19" applyNumberFormat="1" applyFont="1" applyFill="1" applyBorder="1"/>
    <xf numFmtId="164" fontId="38" fillId="0" borderId="2" xfId="19" applyNumberFormat="1" applyFont="1" applyFill="1" applyBorder="1"/>
    <xf numFmtId="49" fontId="24" fillId="3" borderId="2" xfId="17" applyNumberFormat="1" applyFont="1" applyFill="1" applyBorder="1" applyAlignment="1">
      <alignment horizontal="center"/>
    </xf>
    <xf numFmtId="49" fontId="24" fillId="3" borderId="2" xfId="19" applyNumberFormat="1" applyFont="1" applyFill="1" applyBorder="1" applyAlignment="1">
      <alignment horizontal="right"/>
    </xf>
    <xf numFmtId="49" fontId="24" fillId="3" borderId="2" xfId="19" applyNumberFormat="1" applyFont="1" applyFill="1" applyBorder="1"/>
    <xf numFmtId="49" fontId="24" fillId="3" borderId="2" xfId="17" applyNumberFormat="1" applyFont="1" applyFill="1" applyBorder="1"/>
    <xf numFmtId="164" fontId="48" fillId="0" borderId="2" xfId="19" applyNumberFormat="1" applyFont="1" applyFill="1" applyBorder="1" applyAlignment="1">
      <alignment horizontal="right"/>
    </xf>
    <xf numFmtId="1" fontId="48" fillId="0" borderId="2" xfId="19" applyNumberFormat="1" applyFont="1" applyFill="1" applyBorder="1"/>
    <xf numFmtId="0" fontId="48" fillId="0" borderId="2" xfId="19" applyFont="1" applyFill="1" applyBorder="1"/>
    <xf numFmtId="164" fontId="48" fillId="0" borderId="2" xfId="19" applyNumberFormat="1" applyFont="1" applyFill="1" applyBorder="1"/>
    <xf numFmtId="1" fontId="48" fillId="0" borderId="2" xfId="17" applyNumberFormat="1" applyFont="1" applyFill="1" applyBorder="1"/>
    <xf numFmtId="4" fontId="48" fillId="3" borderId="2" xfId="19" applyNumberFormat="1" applyFont="1" applyFill="1" applyBorder="1" applyAlignment="1">
      <alignment horizontal="right"/>
    </xf>
    <xf numFmtId="2" fontId="48" fillId="3" borderId="2" xfId="19" applyNumberFormat="1" applyFont="1" applyFill="1" applyBorder="1" applyAlignment="1">
      <alignment horizontal="right"/>
    </xf>
    <xf numFmtId="49" fontId="35" fillId="0" borderId="2" xfId="17" applyNumberFormat="1" applyFont="1" applyBorder="1"/>
    <xf numFmtId="4" fontId="2" fillId="0" borderId="2" xfId="20" applyNumberFormat="1" applyFont="1" applyFill="1" applyBorder="1" applyAlignment="1">
      <alignment horizontal="right"/>
    </xf>
    <xf numFmtId="49" fontId="48" fillId="0" borderId="2" xfId="0" applyNumberFormat="1" applyFont="1" applyBorder="1" applyAlignment="1" applyProtection="1">
      <alignment horizontal="left" vertical="center" wrapText="1"/>
    </xf>
    <xf numFmtId="4" fontId="24" fillId="0" borderId="2" xfId="19" applyNumberFormat="1" applyFont="1" applyFill="1" applyBorder="1" applyAlignment="1">
      <alignment horizontal="right"/>
    </xf>
    <xf numFmtId="2" fontId="24" fillId="0" borderId="2" xfId="19" applyNumberFormat="1" applyFont="1" applyFill="1" applyBorder="1" applyAlignment="1">
      <alignment horizontal="right"/>
    </xf>
    <xf numFmtId="49" fontId="40" fillId="0" borderId="2" xfId="19" applyNumberFormat="1" applyFont="1" applyFill="1" applyBorder="1"/>
    <xf numFmtId="0" fontId="24" fillId="0" borderId="2" xfId="19" applyFont="1" applyFill="1" applyBorder="1" applyAlignment="1">
      <alignment horizontal="center"/>
    </xf>
    <xf numFmtId="4" fontId="24" fillId="0" borderId="2" xfId="19" applyNumberFormat="1" applyFont="1" applyFill="1" applyBorder="1"/>
    <xf numFmtId="49" fontId="40" fillId="0" borderId="2" xfId="19" applyNumberFormat="1" applyFont="1" applyFill="1" applyBorder="1" applyAlignment="1">
      <alignment wrapText="1"/>
    </xf>
    <xf numFmtId="4" fontId="21" fillId="0" borderId="2" xfId="19" applyNumberFormat="1" applyFont="1" applyFill="1" applyBorder="1"/>
    <xf numFmtId="2" fontId="21" fillId="0" borderId="2" xfId="19" applyNumberFormat="1" applyFont="1" applyFill="1" applyBorder="1"/>
    <xf numFmtId="0" fontId="38" fillId="0" borderId="2" xfId="0" applyFont="1" applyFill="1" applyBorder="1" applyAlignment="1" applyProtection="1">
      <alignment vertical="justify" wrapText="1"/>
      <protection locked="0"/>
    </xf>
    <xf numFmtId="0" fontId="40" fillId="0" borderId="2" xfId="0" applyFont="1" applyFill="1" applyBorder="1" applyAlignment="1" applyProtection="1">
      <alignment vertical="justify" wrapText="1"/>
      <protection locked="0"/>
    </xf>
    <xf numFmtId="0" fontId="40" fillId="3" borderId="2" xfId="0" applyFont="1" applyFill="1" applyBorder="1" applyAlignment="1" applyProtection="1">
      <alignment horizontal="left" vertical="justify" wrapText="1"/>
      <protection locked="0"/>
    </xf>
    <xf numFmtId="4" fontId="21" fillId="3" borderId="2" xfId="19" applyNumberFormat="1" applyFont="1" applyFill="1" applyBorder="1" applyAlignment="1">
      <alignment horizontal="right"/>
    </xf>
    <xf numFmtId="2" fontId="21" fillId="3" borderId="2" xfId="19" applyNumberFormat="1" applyFont="1" applyFill="1" applyBorder="1" applyAlignment="1">
      <alignment horizontal="right"/>
    </xf>
    <xf numFmtId="164" fontId="38" fillId="3" borderId="2" xfId="19" applyNumberFormat="1" applyFont="1" applyFill="1" applyBorder="1" applyAlignment="1">
      <alignment horizontal="right"/>
    </xf>
    <xf numFmtId="0" fontId="38" fillId="3" borderId="2" xfId="0" applyFont="1" applyFill="1" applyBorder="1" applyAlignment="1" applyProtection="1">
      <alignment horizontal="left" vertical="justify" wrapText="1"/>
      <protection locked="0"/>
    </xf>
    <xf numFmtId="4" fontId="38" fillId="3" borderId="2" xfId="17" applyNumberFormat="1" applyFont="1" applyFill="1" applyBorder="1"/>
    <xf numFmtId="2" fontId="38" fillId="3" borderId="2" xfId="17" applyNumberFormat="1" applyFont="1" applyFill="1" applyBorder="1"/>
    <xf numFmtId="49" fontId="38" fillId="0" borderId="2" xfId="17" applyNumberFormat="1" applyFont="1" applyFill="1" applyBorder="1" applyAlignment="1">
      <alignment horizontal="center"/>
    </xf>
    <xf numFmtId="49" fontId="21" fillId="0" borderId="2" xfId="17" applyNumberFormat="1" applyFont="1" applyFill="1" applyBorder="1" applyAlignment="1">
      <alignment horizontal="center"/>
    </xf>
    <xf numFmtId="164" fontId="21" fillId="0" borderId="2" xfId="19" applyNumberFormat="1" applyFont="1" applyFill="1" applyBorder="1"/>
    <xf numFmtId="1" fontId="21" fillId="0" borderId="2" xfId="17" applyNumberFormat="1" applyFont="1" applyFill="1" applyBorder="1"/>
    <xf numFmtId="4" fontId="21" fillId="0" borderId="2" xfId="19" applyNumberFormat="1" applyFont="1" applyFill="1" applyBorder="1" applyAlignment="1">
      <alignment horizontal="right"/>
    </xf>
    <xf numFmtId="0" fontId="40" fillId="3" borderId="2" xfId="13" applyNumberFormat="1" applyFont="1" applyFill="1" applyBorder="1" applyAlignment="1" applyProtection="1">
      <alignment wrapText="1"/>
    </xf>
    <xf numFmtId="0" fontId="45" fillId="0" borderId="29" xfId="15" applyNumberFormat="1" applyFont="1" applyFill="1" applyBorder="1" applyAlignment="1">
      <alignment horizontal="left" vertical="top" wrapText="1"/>
    </xf>
    <xf numFmtId="49" fontId="38" fillId="3" borderId="2" xfId="17" applyNumberFormat="1" applyFont="1" applyFill="1" applyBorder="1" applyAlignment="1">
      <alignment horizontal="center"/>
    </xf>
    <xf numFmtId="1" fontId="38" fillId="3" borderId="2" xfId="19" applyNumberFormat="1" applyFont="1" applyFill="1" applyBorder="1"/>
    <xf numFmtId="0" fontId="38" fillId="3" borderId="2" xfId="19" applyFont="1" applyFill="1" applyBorder="1"/>
    <xf numFmtId="164" fontId="38" fillId="3" borderId="2" xfId="19" applyNumberFormat="1" applyFont="1" applyFill="1" applyBorder="1"/>
    <xf numFmtId="1" fontId="38" fillId="3" borderId="2" xfId="17" applyNumberFormat="1" applyFont="1" applyFill="1" applyBorder="1"/>
    <xf numFmtId="0" fontId="47" fillId="0" borderId="2" xfId="13" applyNumberFormat="1" applyFont="1" applyBorder="1" applyAlignment="1" applyProtection="1">
      <alignment wrapText="1"/>
    </xf>
    <xf numFmtId="49" fontId="40" fillId="5" borderId="2" xfId="19" applyNumberFormat="1" applyFont="1" applyFill="1" applyBorder="1" applyAlignment="1">
      <alignment horizontal="left"/>
    </xf>
    <xf numFmtId="49" fontId="21" fillId="5" borderId="2" xfId="19" applyNumberFormat="1" applyFont="1" applyFill="1" applyBorder="1" applyAlignment="1">
      <alignment horizontal="center"/>
    </xf>
    <xf numFmtId="49" fontId="21" fillId="5" borderId="2" xfId="22" applyNumberFormat="1" applyFont="1" applyFill="1" applyBorder="1" applyAlignment="1">
      <alignment horizontal="center"/>
    </xf>
    <xf numFmtId="164" fontId="21" fillId="5" borderId="2" xfId="19" applyNumberFormat="1" applyFont="1" applyFill="1" applyBorder="1" applyAlignment="1">
      <alignment horizontal="right"/>
    </xf>
    <xf numFmtId="1" fontId="21" fillId="5" borderId="2" xfId="19" applyNumberFormat="1" applyFont="1" applyFill="1" applyBorder="1"/>
    <xf numFmtId="0" fontId="21" fillId="5" borderId="2" xfId="19" applyFont="1" applyFill="1" applyBorder="1"/>
    <xf numFmtId="164" fontId="21" fillId="5" borderId="2" xfId="19" applyNumberFormat="1" applyFont="1" applyFill="1" applyBorder="1"/>
    <xf numFmtId="1" fontId="21" fillId="5" borderId="2" xfId="17" applyNumberFormat="1" applyFont="1" applyFill="1" applyBorder="1"/>
    <xf numFmtId="4" fontId="24" fillId="5" borderId="2" xfId="19" applyNumberFormat="1" applyFont="1" applyFill="1" applyBorder="1" applyAlignment="1">
      <alignment horizontal="right"/>
    </xf>
    <xf numFmtId="2" fontId="24" fillId="5" borderId="2" xfId="19" applyNumberFormat="1" applyFont="1" applyFill="1" applyBorder="1" applyAlignment="1">
      <alignment horizontal="right"/>
    </xf>
    <xf numFmtId="49" fontId="40" fillId="0" borderId="2" xfId="19" applyNumberFormat="1" applyFont="1" applyFill="1" applyBorder="1" applyAlignment="1">
      <alignment horizontal="left" wrapText="1"/>
    </xf>
    <xf numFmtId="49" fontId="24" fillId="6" borderId="2" xfId="19" applyNumberFormat="1" applyFont="1" applyFill="1" applyBorder="1" applyAlignment="1">
      <alignment horizontal="center"/>
    </xf>
    <xf numFmtId="4" fontId="38" fillId="3" borderId="2" xfId="19" applyNumberFormat="1" applyFont="1" applyFill="1" applyBorder="1"/>
    <xf numFmtId="0" fontId="14" fillId="0" borderId="0" xfId="15"/>
    <xf numFmtId="0" fontId="50" fillId="0" borderId="0" xfId="15" applyNumberFormat="1" applyFont="1" applyFill="1" applyAlignment="1">
      <alignment horizontal="right" wrapText="1"/>
    </xf>
    <xf numFmtId="0" fontId="50" fillId="0" borderId="0" xfId="15" applyNumberFormat="1" applyFont="1" applyFill="1" applyAlignment="1">
      <alignment wrapText="1"/>
    </xf>
    <xf numFmtId="0" fontId="18" fillId="0" borderId="2" xfId="15" applyNumberFormat="1" applyFont="1" applyFill="1" applyBorder="1" applyAlignment="1">
      <alignment horizontal="center" vertical="center" wrapText="1"/>
    </xf>
    <xf numFmtId="0" fontId="45" fillId="0" borderId="20" xfId="15" applyNumberFormat="1" applyFont="1" applyFill="1" applyBorder="1" applyAlignment="1">
      <alignment horizontal="center" vertical="center" wrapText="1"/>
    </xf>
    <xf numFmtId="0" fontId="45" fillId="0" borderId="28" xfId="15" applyNumberFormat="1" applyFont="1" applyFill="1" applyBorder="1" applyAlignment="1">
      <alignment horizontal="center" vertical="center" wrapText="1"/>
    </xf>
    <xf numFmtId="0" fontId="50" fillId="0" borderId="20" xfId="15" applyNumberFormat="1" applyFont="1" applyFill="1" applyBorder="1" applyAlignment="1">
      <alignment horizontal="left" vertical="center" wrapText="1"/>
    </xf>
    <xf numFmtId="0" fontId="50" fillId="0" borderId="20" xfId="15" applyNumberFormat="1" applyFont="1" applyFill="1" applyBorder="1" applyAlignment="1">
      <alignment horizontal="center" vertical="center" wrapText="1"/>
    </xf>
    <xf numFmtId="49" fontId="50" fillId="0" borderId="20" xfId="15" applyNumberFormat="1" applyFont="1" applyFill="1" applyBorder="1" applyAlignment="1">
      <alignment horizontal="center" vertical="center" wrapText="1"/>
    </xf>
    <xf numFmtId="4" fontId="50" fillId="0" borderId="28" xfId="15" applyNumberFormat="1" applyFont="1" applyFill="1" applyBorder="1" applyAlignment="1">
      <alignment horizontal="center" vertical="center" wrapText="1"/>
    </xf>
    <xf numFmtId="0" fontId="50" fillId="0" borderId="20" xfId="15" applyNumberFormat="1" applyFont="1" applyFill="1" applyBorder="1" applyAlignment="1">
      <alignment horizontal="left" vertical="top" wrapText="1"/>
    </xf>
    <xf numFmtId="4" fontId="50" fillId="0" borderId="20" xfId="15" applyNumberFormat="1" applyFont="1" applyFill="1" applyBorder="1" applyAlignment="1">
      <alignment horizontal="center" vertical="center" wrapText="1"/>
    </xf>
    <xf numFmtId="49" fontId="45" fillId="0" borderId="20" xfId="15" applyNumberFormat="1" applyFont="1" applyFill="1" applyBorder="1" applyAlignment="1">
      <alignment horizontal="center" vertical="center" wrapText="1"/>
    </xf>
    <xf numFmtId="4" fontId="45" fillId="0" borderId="20" xfId="15" applyNumberFormat="1" applyFont="1" applyFill="1" applyBorder="1" applyAlignment="1">
      <alignment horizontal="center" vertical="center" wrapText="1"/>
    </xf>
    <xf numFmtId="49" fontId="46" fillId="0" borderId="2" xfId="19" applyNumberFormat="1" applyFont="1" applyFill="1" applyBorder="1" applyAlignment="1">
      <alignment horizontal="left" wrapText="1"/>
    </xf>
    <xf numFmtId="4" fontId="45" fillId="0" borderId="27" xfId="15" applyNumberFormat="1" applyFont="1" applyFill="1" applyBorder="1" applyAlignment="1">
      <alignment horizontal="center" vertical="center" wrapText="1"/>
    </xf>
    <xf numFmtId="4" fontId="50" fillId="0" borderId="27" xfId="15" applyNumberFormat="1" applyFont="1" applyFill="1" applyBorder="1" applyAlignment="1">
      <alignment horizontal="center" vertical="center" wrapText="1"/>
    </xf>
    <xf numFmtId="4" fontId="50" fillId="0" borderId="26" xfId="15" applyNumberFormat="1" applyFont="1" applyFill="1" applyBorder="1" applyAlignment="1">
      <alignment horizontal="center" vertical="center" wrapText="1"/>
    </xf>
    <xf numFmtId="4" fontId="50" fillId="0" borderId="2" xfId="15" applyNumberFormat="1" applyFont="1" applyFill="1" applyBorder="1" applyAlignment="1">
      <alignment horizontal="center" vertical="center" wrapText="1"/>
    </xf>
    <xf numFmtId="4" fontId="45" fillId="0" borderId="30" xfId="15" applyNumberFormat="1" applyFont="1" applyFill="1" applyBorder="1" applyAlignment="1">
      <alignment horizontal="center" vertical="center" wrapText="1"/>
    </xf>
    <xf numFmtId="4" fontId="45" fillId="0" borderId="1" xfId="15" applyNumberFormat="1" applyFont="1" applyFill="1" applyBorder="1" applyAlignment="1">
      <alignment horizontal="center" vertical="center" wrapText="1"/>
    </xf>
    <xf numFmtId="0" fontId="50" fillId="0" borderId="27" xfId="15" applyNumberFormat="1" applyFont="1" applyFill="1" applyBorder="1" applyAlignment="1">
      <alignment horizontal="left" vertical="top" wrapText="1"/>
    </xf>
    <xf numFmtId="49" fontId="50" fillId="0" borderId="27" xfId="15" applyNumberFormat="1" applyFont="1" applyFill="1" applyBorder="1" applyAlignment="1">
      <alignment horizontal="center" vertical="center" wrapText="1"/>
    </xf>
    <xf numFmtId="49" fontId="50" fillId="0" borderId="30" xfId="15" applyNumberFormat="1" applyFont="1" applyFill="1" applyBorder="1" applyAlignment="1">
      <alignment horizontal="center" vertical="center" wrapText="1"/>
    </xf>
    <xf numFmtId="4" fontId="50" fillId="0" borderId="1" xfId="15" applyNumberFormat="1" applyFont="1" applyFill="1" applyBorder="1" applyAlignment="1">
      <alignment horizontal="center" vertical="center" wrapText="1"/>
    </xf>
    <xf numFmtId="49" fontId="45" fillId="0" borderId="2" xfId="15" applyNumberFormat="1" applyFont="1" applyFill="1" applyBorder="1" applyAlignment="1">
      <alignment horizontal="center" vertical="center" wrapText="1"/>
    </xf>
    <xf numFmtId="4" fontId="45" fillId="0" borderId="2" xfId="15" applyNumberFormat="1" applyFont="1" applyFill="1" applyBorder="1" applyAlignment="1">
      <alignment horizontal="center" vertical="center" wrapText="1"/>
    </xf>
    <xf numFmtId="0" fontId="50" fillId="0" borderId="28" xfId="15" applyNumberFormat="1" applyFont="1" applyFill="1" applyBorder="1" applyAlignment="1">
      <alignment horizontal="left" vertical="top" wrapText="1"/>
    </xf>
    <xf numFmtId="49" fontId="50" fillId="0" borderId="28" xfId="15" applyNumberFormat="1" applyFont="1" applyFill="1" applyBorder="1" applyAlignment="1">
      <alignment horizontal="center" vertical="center" wrapText="1"/>
    </xf>
    <xf numFmtId="4" fontId="45" fillId="0" borderId="28" xfId="15" applyNumberFormat="1" applyFont="1" applyFill="1" applyBorder="1" applyAlignment="1">
      <alignment horizontal="center" vertical="center" wrapText="1"/>
    </xf>
    <xf numFmtId="4" fontId="50" fillId="0" borderId="20" xfId="15" applyNumberFormat="1" applyFont="1" applyFill="1" applyBorder="1" applyAlignment="1">
      <alignment horizontal="center" vertical="top" wrapText="1"/>
    </xf>
    <xf numFmtId="0" fontId="51" fillId="0" borderId="0" xfId="21" applyFont="1"/>
    <xf numFmtId="0" fontId="14" fillId="0" borderId="0" xfId="21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 indent="10"/>
    </xf>
    <xf numFmtId="0" fontId="51" fillId="0" borderId="0" xfId="21" applyFont="1" applyAlignment="1"/>
    <xf numFmtId="0" fontId="52" fillId="0" borderId="2" xfId="21" applyFont="1" applyBorder="1" applyAlignment="1">
      <alignment horizontal="center" vertical="distributed"/>
    </xf>
    <xf numFmtId="0" fontId="40" fillId="0" borderId="2" xfId="21" applyFont="1" applyBorder="1" applyAlignment="1">
      <alignment horizontal="center"/>
    </xf>
    <xf numFmtId="0" fontId="40" fillId="0" borderId="2" xfId="21" applyFont="1" applyBorder="1"/>
    <xf numFmtId="0" fontId="3" fillId="0" borderId="12" xfId="21" applyFont="1" applyBorder="1" applyAlignment="1">
      <alignment horizontal="center"/>
    </xf>
    <xf numFmtId="0" fontId="3" fillId="0" borderId="2" xfId="21" applyFont="1" applyBorder="1" applyAlignment="1">
      <alignment horizontal="center"/>
    </xf>
    <xf numFmtId="0" fontId="38" fillId="0" borderId="2" xfId="21" applyFont="1" applyBorder="1" applyAlignment="1">
      <alignment horizontal="center"/>
    </xf>
    <xf numFmtId="0" fontId="14" fillId="0" borderId="2" xfId="21" applyBorder="1" applyAlignment="1">
      <alignment horizontal="center"/>
    </xf>
    <xf numFmtId="49" fontId="52" fillId="0" borderId="12" xfId="21" applyNumberFormat="1" applyFont="1" applyBorder="1" applyAlignment="1">
      <alignment horizontal="center" vertical="distributed"/>
    </xf>
    <xf numFmtId="2" fontId="3" fillId="0" borderId="2" xfId="21" applyNumberFormat="1" applyFont="1" applyBorder="1"/>
    <xf numFmtId="0" fontId="51" fillId="0" borderId="12" xfId="21" applyFont="1" applyBorder="1" applyAlignment="1">
      <alignment horizontal="left" vertical="distributed"/>
    </xf>
    <xf numFmtId="2" fontId="40" fillId="0" borderId="2" xfId="21" applyNumberFormat="1" applyFont="1" applyBorder="1"/>
    <xf numFmtId="49" fontId="51" fillId="0" borderId="12" xfId="21" applyNumberFormat="1" applyFont="1" applyBorder="1" applyAlignment="1">
      <alignment horizontal="center" vertical="distributed"/>
    </xf>
    <xf numFmtId="2" fontId="48" fillId="0" borderId="2" xfId="17" applyNumberFormat="1" applyFont="1" applyBorder="1"/>
    <xf numFmtId="0" fontId="21" fillId="0" borderId="11" xfId="0" applyFont="1" applyFill="1" applyBorder="1" applyAlignment="1">
      <alignment horizontal="left" wrapText="1"/>
    </xf>
    <xf numFmtId="2" fontId="0" fillId="0" borderId="0" xfId="0" applyNumberFormat="1" applyFill="1"/>
    <xf numFmtId="2" fontId="0" fillId="0" borderId="3" xfId="0" applyNumberFormat="1" applyBorder="1"/>
    <xf numFmtId="0" fontId="35" fillId="0" borderId="2" xfId="17" applyBorder="1"/>
    <xf numFmtId="4" fontId="38" fillId="0" borderId="2" xfId="17" applyNumberFormat="1" applyFont="1" applyBorder="1"/>
    <xf numFmtId="49" fontId="53" fillId="0" borderId="2" xfId="0" applyNumberFormat="1" applyFont="1" applyBorder="1" applyAlignment="1" applyProtection="1">
      <alignment horizontal="left" vertical="center" wrapText="1"/>
    </xf>
    <xf numFmtId="49" fontId="53" fillId="0" borderId="2" xfId="19" applyNumberFormat="1" applyFont="1" applyFill="1" applyBorder="1" applyAlignment="1">
      <alignment horizontal="center"/>
    </xf>
    <xf numFmtId="49" fontId="53" fillId="0" borderId="2" xfId="22" applyNumberFormat="1" applyFont="1" applyFill="1" applyBorder="1" applyAlignment="1">
      <alignment horizontal="center"/>
    </xf>
    <xf numFmtId="164" fontId="53" fillId="0" borderId="2" xfId="19" applyNumberFormat="1" applyFont="1" applyFill="1" applyBorder="1" applyAlignment="1">
      <alignment horizontal="right"/>
    </xf>
    <xf numFmtId="1" fontId="53" fillId="0" borderId="2" xfId="19" applyNumberFormat="1" applyFont="1" applyFill="1" applyBorder="1"/>
    <xf numFmtId="0" fontId="53" fillId="0" borderId="2" xfId="19" applyFont="1" applyFill="1" applyBorder="1"/>
    <xf numFmtId="164" fontId="53" fillId="0" borderId="2" xfId="19" applyNumberFormat="1" applyFont="1" applyFill="1" applyBorder="1"/>
    <xf numFmtId="1" fontId="53" fillId="0" borderId="2" xfId="17" applyNumberFormat="1" applyFont="1" applyFill="1" applyBorder="1"/>
    <xf numFmtId="4" fontId="53" fillId="0" borderId="2" xfId="19" applyNumberFormat="1" applyFont="1" applyFill="1" applyBorder="1" applyAlignment="1">
      <alignment horizontal="right"/>
    </xf>
    <xf numFmtId="49" fontId="40" fillId="0" borderId="2" xfId="19" applyNumberFormat="1" applyFont="1" applyFill="1" applyBorder="1" applyAlignment="1">
      <alignment horizontal="center"/>
    </xf>
    <xf numFmtId="49" fontId="40" fillId="0" borderId="2" xfId="22" applyNumberFormat="1" applyFont="1" applyFill="1" applyBorder="1" applyAlignment="1">
      <alignment horizontal="center"/>
    </xf>
    <xf numFmtId="164" fontId="40" fillId="0" borderId="2" xfId="19" applyNumberFormat="1" applyFont="1" applyFill="1" applyBorder="1" applyAlignment="1">
      <alignment horizontal="right"/>
    </xf>
    <xf numFmtId="1" fontId="40" fillId="0" borderId="2" xfId="19" applyNumberFormat="1" applyFont="1" applyFill="1" applyBorder="1"/>
    <xf numFmtId="0" fontId="40" fillId="0" borderId="2" xfId="19" applyFont="1" applyFill="1" applyBorder="1"/>
    <xf numFmtId="164" fontId="40" fillId="0" borderId="2" xfId="19" applyNumberFormat="1" applyFont="1" applyFill="1" applyBorder="1"/>
    <xf numFmtId="1" fontId="40" fillId="0" borderId="2" xfId="17" applyNumberFormat="1" applyFont="1" applyFill="1" applyBorder="1"/>
    <xf numFmtId="4" fontId="40" fillId="0" borderId="2" xfId="19" applyNumberFormat="1" applyFont="1" applyFill="1" applyBorder="1" applyAlignment="1">
      <alignment horizontal="right"/>
    </xf>
    <xf numFmtId="2" fontId="40" fillId="0" borderId="2" xfId="19" applyNumberFormat="1" applyFont="1" applyFill="1" applyBorder="1" applyAlignment="1">
      <alignment horizontal="right"/>
    </xf>
    <xf numFmtId="2" fontId="40" fillId="0" borderId="2" xfId="17" applyNumberFormat="1" applyFont="1" applyBorder="1"/>
    <xf numFmtId="0" fontId="17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5" fillId="0" borderId="0" xfId="0" applyNumberFormat="1" applyFont="1"/>
    <xf numFmtId="0" fontId="31" fillId="0" borderId="0" xfId="0" applyFont="1" applyFill="1" applyBorder="1" applyAlignment="1">
      <alignment horizontal="right"/>
    </xf>
    <xf numFmtId="49" fontId="38" fillId="0" borderId="12" xfId="19" applyNumberFormat="1" applyFont="1" applyFill="1" applyBorder="1" applyAlignment="1">
      <alignment horizontal="center"/>
    </xf>
    <xf numFmtId="0" fontId="44" fillId="0" borderId="28" xfId="15" applyNumberFormat="1" applyFont="1" applyFill="1" applyBorder="1" applyAlignment="1">
      <alignment horizontal="left" vertical="top" wrapText="1"/>
    </xf>
    <xf numFmtId="0" fontId="47" fillId="0" borderId="2" xfId="12" applyNumberFormat="1" applyFont="1" applyBorder="1" applyAlignment="1" applyProtection="1">
      <alignment horizontal="left" wrapText="1"/>
    </xf>
    <xf numFmtId="0" fontId="47" fillId="0" borderId="2" xfId="12" applyNumberFormat="1" applyFont="1" applyBorder="1" applyAlignment="1" applyProtection="1">
      <alignment wrapText="1"/>
    </xf>
    <xf numFmtId="1" fontId="38" fillId="0" borderId="1" xfId="19" applyNumberFormat="1" applyFont="1" applyFill="1" applyBorder="1"/>
    <xf numFmtId="1" fontId="38" fillId="0" borderId="8" xfId="19" applyNumberFormat="1" applyFont="1" applyFill="1" applyBorder="1"/>
    <xf numFmtId="4" fontId="38" fillId="0" borderId="6" xfId="19" applyNumberFormat="1" applyFont="1" applyFill="1" applyBorder="1"/>
    <xf numFmtId="2" fontId="38" fillId="0" borderId="6" xfId="19" applyNumberFormat="1" applyFont="1" applyFill="1" applyBorder="1"/>
    <xf numFmtId="49" fontId="21" fillId="6" borderId="2" xfId="22" applyNumberFormat="1" applyFont="1" applyFill="1" applyBorder="1" applyAlignment="1">
      <alignment horizontal="center"/>
    </xf>
    <xf numFmtId="4" fontId="21" fillId="6" borderId="2" xfId="19" applyNumberFormat="1" applyFont="1" applyFill="1" applyBorder="1" applyAlignment="1">
      <alignment horizontal="right"/>
    </xf>
    <xf numFmtId="2" fontId="21" fillId="6" borderId="2" xfId="19" applyNumberFormat="1" applyFont="1" applyFill="1" applyBorder="1" applyAlignment="1">
      <alignment horizontal="right"/>
    </xf>
    <xf numFmtId="4" fontId="35" fillId="0" borderId="2" xfId="17" applyNumberFormat="1" applyBorder="1"/>
    <xf numFmtId="4" fontId="40" fillId="0" borderId="2" xfId="17" applyNumberFormat="1" applyFont="1" applyBorder="1" applyAlignment="1">
      <alignment horizontal="right"/>
    </xf>
    <xf numFmtId="2" fontId="40" fillId="0" borderId="2" xfId="17" applyNumberFormat="1" applyFont="1" applyBorder="1" applyAlignment="1">
      <alignment horizontal="right"/>
    </xf>
    <xf numFmtId="0" fontId="24" fillId="3" borderId="2" xfId="17" applyFont="1" applyFill="1" applyBorder="1" applyAlignment="1">
      <alignment horizontal="center"/>
    </xf>
    <xf numFmtId="4" fontId="35" fillId="3" borderId="2" xfId="17" applyNumberFormat="1" applyFill="1" applyBorder="1"/>
    <xf numFmtId="49" fontId="46" fillId="0" borderId="2" xfId="19" applyNumberFormat="1" applyFont="1" applyFill="1" applyBorder="1" applyAlignment="1">
      <alignment horizontal="left"/>
    </xf>
    <xf numFmtId="49" fontId="46" fillId="0" borderId="2" xfId="22" applyNumberFormat="1" applyFont="1" applyFill="1" applyBorder="1" applyAlignment="1">
      <alignment horizontal="center"/>
    </xf>
    <xf numFmtId="4" fontId="46" fillId="0" borderId="2" xfId="19" applyNumberFormat="1" applyFont="1" applyFill="1" applyBorder="1"/>
    <xf numFmtId="0" fontId="49" fillId="0" borderId="2" xfId="15" applyNumberFormat="1" applyFont="1" applyFill="1" applyBorder="1" applyAlignment="1">
      <alignment horizontal="left" vertical="top" wrapText="1"/>
    </xf>
    <xf numFmtId="49" fontId="38" fillId="3" borderId="2" xfId="0" applyNumberFormat="1" applyFont="1" applyFill="1" applyBorder="1" applyAlignment="1">
      <alignment horizontal="left" wrapText="1"/>
    </xf>
    <xf numFmtId="0" fontId="47" fillId="0" borderId="2" xfId="0" applyFont="1" applyBorder="1" applyAlignment="1">
      <alignment wrapText="1"/>
    </xf>
    <xf numFmtId="49" fontId="38" fillId="3" borderId="2" xfId="0" applyNumberFormat="1" applyFont="1" applyFill="1" applyBorder="1" applyAlignment="1" applyProtection="1">
      <alignment horizontal="left" vertical="center" wrapText="1"/>
    </xf>
    <xf numFmtId="0" fontId="38" fillId="0" borderId="2" xfId="0" applyFont="1" applyBorder="1"/>
    <xf numFmtId="49" fontId="40" fillId="6" borderId="2" xfId="19" applyNumberFormat="1" applyFont="1" applyFill="1" applyBorder="1" applyAlignment="1">
      <alignment horizontal="left"/>
    </xf>
    <xf numFmtId="49" fontId="24" fillId="6" borderId="2" xfId="22" applyNumberFormat="1" applyFont="1" applyFill="1" applyBorder="1" applyAlignment="1">
      <alignment horizontal="center"/>
    </xf>
    <xf numFmtId="164" fontId="24" fillId="6" borderId="2" xfId="19" applyNumberFormat="1" applyFont="1" applyFill="1" applyBorder="1" applyAlignment="1">
      <alignment horizontal="right"/>
    </xf>
    <xf numFmtId="1" fontId="24" fillId="6" borderId="2" xfId="19" applyNumberFormat="1" applyFont="1" applyFill="1" applyBorder="1"/>
    <xf numFmtId="0" fontId="24" fillId="6" borderId="2" xfId="19" applyFont="1" applyFill="1" applyBorder="1"/>
    <xf numFmtId="164" fontId="24" fillId="6" borderId="2" xfId="19" applyNumberFormat="1" applyFont="1" applyFill="1" applyBorder="1"/>
    <xf numFmtId="1" fontId="24" fillId="6" borderId="2" xfId="17" applyNumberFormat="1" applyFont="1" applyFill="1" applyBorder="1"/>
    <xf numFmtId="4" fontId="24" fillId="6" borderId="2" xfId="19" applyNumberFormat="1" applyFont="1" applyFill="1" applyBorder="1"/>
    <xf numFmtId="2" fontId="24" fillId="6" borderId="2" xfId="19" applyNumberFormat="1" applyFont="1" applyFill="1" applyBorder="1"/>
    <xf numFmtId="0" fontId="21" fillId="0" borderId="2" xfId="0" applyNumberFormat="1" applyFont="1" applyFill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0" fillId="0" borderId="0" xfId="0" applyFont="1" applyFill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center" wrapText="1"/>
      <protection locked="0"/>
    </xf>
    <xf numFmtId="0" fontId="40" fillId="0" borderId="10" xfId="0" applyFont="1" applyFill="1" applyBorder="1" applyAlignment="1" applyProtection="1">
      <alignment horizontal="center" wrapText="1"/>
      <protection locked="0"/>
    </xf>
    <xf numFmtId="0" fontId="36" fillId="0" borderId="0" xfId="18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17" applyFont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17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19" applyFont="1" applyFill="1" applyAlignment="1">
      <alignment horizontal="center" wrapText="1"/>
    </xf>
    <xf numFmtId="0" fontId="15" fillId="0" borderId="0" xfId="17" applyFont="1" applyFill="1" applyAlignment="1"/>
    <xf numFmtId="0" fontId="35" fillId="0" borderId="0" xfId="17" applyFont="1" applyFill="1" applyAlignment="1"/>
    <xf numFmtId="0" fontId="2" fillId="0" borderId="1" xfId="19" applyFont="1" applyFill="1" applyBorder="1" applyAlignment="1">
      <alignment horizontal="center"/>
    </xf>
    <xf numFmtId="0" fontId="2" fillId="0" borderId="6" xfId="19" applyFont="1" applyFill="1" applyBorder="1" applyAlignment="1">
      <alignment horizontal="center"/>
    </xf>
    <xf numFmtId="49" fontId="2" fillId="0" borderId="13" xfId="19" applyNumberFormat="1" applyFont="1" applyFill="1" applyBorder="1" applyAlignment="1">
      <alignment horizontal="left"/>
    </xf>
    <xf numFmtId="0" fontId="2" fillId="0" borderId="5" xfId="19" applyFill="1" applyBorder="1" applyAlignment="1"/>
    <xf numFmtId="0" fontId="2" fillId="0" borderId="12" xfId="19" applyFill="1" applyBorder="1" applyAlignment="1"/>
    <xf numFmtId="0" fontId="5" fillId="0" borderId="1" xfId="19" applyFont="1" applyFill="1" applyBorder="1" applyAlignment="1">
      <alignment horizontal="center" wrapText="1"/>
    </xf>
    <xf numFmtId="0" fontId="5" fillId="0" borderId="6" xfId="19" applyFont="1" applyFill="1" applyBorder="1" applyAlignment="1">
      <alignment horizontal="center" wrapText="1"/>
    </xf>
    <xf numFmtId="0" fontId="5" fillId="0" borderId="1" xfId="17" applyFont="1" applyFill="1" applyBorder="1" applyAlignment="1">
      <alignment horizontal="center"/>
    </xf>
    <xf numFmtId="0" fontId="5" fillId="0" borderId="6" xfId="17" applyFont="1" applyFill="1" applyBorder="1" applyAlignment="1">
      <alignment horizontal="center"/>
    </xf>
    <xf numFmtId="0" fontId="35" fillId="0" borderId="2" xfId="17" applyFont="1" applyBorder="1" applyAlignment="1">
      <alignment horizontal="center" wrapText="1"/>
    </xf>
    <xf numFmtId="0" fontId="35" fillId="0" borderId="1" xfId="17" applyBorder="1" applyAlignment="1">
      <alignment horizontal="center" wrapText="1"/>
    </xf>
    <xf numFmtId="0" fontId="5" fillId="0" borderId="1" xfId="17" applyFont="1" applyBorder="1" applyAlignment="1">
      <alignment horizontal="center" wrapText="1"/>
    </xf>
    <xf numFmtId="0" fontId="5" fillId="0" borderId="3" xfId="17" applyFont="1" applyBorder="1" applyAlignment="1">
      <alignment horizontal="center" wrapText="1"/>
    </xf>
    <xf numFmtId="0" fontId="5" fillId="0" borderId="2" xfId="17" applyFont="1" applyBorder="1" applyAlignment="1">
      <alignment horizontal="center"/>
    </xf>
    <xf numFmtId="0" fontId="5" fillId="0" borderId="1" xfId="17" applyFont="1" applyBorder="1" applyAlignment="1">
      <alignment horizontal="center"/>
    </xf>
    <xf numFmtId="0" fontId="35" fillId="0" borderId="2" xfId="17" applyFont="1" applyBorder="1" applyAlignment="1">
      <alignment horizontal="center"/>
    </xf>
    <xf numFmtId="0" fontId="35" fillId="0" borderId="1" xfId="17" applyBorder="1" applyAlignment="1">
      <alignment horizontal="center"/>
    </xf>
    <xf numFmtId="0" fontId="35" fillId="0" borderId="1" xfId="17" applyFont="1" applyBorder="1" applyAlignment="1">
      <alignment horizontal="center" wrapText="1"/>
    </xf>
    <xf numFmtId="0" fontId="35" fillId="0" borderId="6" xfId="17" applyBorder="1" applyAlignment="1">
      <alignment horizontal="center" wrapText="1"/>
    </xf>
    <xf numFmtId="0" fontId="5" fillId="0" borderId="13" xfId="17" applyFont="1" applyBorder="1" applyAlignment="1">
      <alignment horizontal="center"/>
    </xf>
    <xf numFmtId="0" fontId="5" fillId="0" borderId="8" xfId="17" applyFont="1" applyBorder="1" applyAlignment="1">
      <alignment horizontal="center"/>
    </xf>
    <xf numFmtId="0" fontId="44" fillId="0" borderId="0" xfId="15" applyNumberFormat="1" applyFont="1" applyFill="1" applyAlignment="1">
      <alignment horizontal="center" vertical="center" wrapText="1"/>
    </xf>
    <xf numFmtId="0" fontId="11" fillId="0" borderId="0" xfId="15" applyNumberFormat="1" applyFont="1" applyFill="1" applyAlignment="1">
      <alignment horizontal="center" vertical="center" wrapText="1"/>
    </xf>
    <xf numFmtId="0" fontId="18" fillId="0" borderId="27" xfId="15" applyNumberFormat="1" applyFont="1" applyFill="1" applyBorder="1" applyAlignment="1">
      <alignment horizontal="center" vertical="center" wrapText="1"/>
    </xf>
    <xf numFmtId="0" fontId="18" fillId="0" borderId="29" xfId="15" applyNumberFormat="1" applyFont="1" applyFill="1" applyBorder="1" applyAlignment="1">
      <alignment horizontal="center" vertical="center" wrapText="1"/>
    </xf>
    <xf numFmtId="0" fontId="18" fillId="0" borderId="28" xfId="15" applyNumberFormat="1" applyFont="1" applyFill="1" applyBorder="1" applyAlignment="1">
      <alignment horizontal="center" vertical="center" wrapText="1"/>
    </xf>
    <xf numFmtId="0" fontId="18" fillId="0" borderId="30" xfId="15" applyNumberFormat="1" applyFont="1" applyFill="1" applyBorder="1" applyAlignment="1">
      <alignment horizontal="center" vertical="center" wrapText="1"/>
    </xf>
    <xf numFmtId="0" fontId="18" fillId="0" borderId="31" xfId="15" applyNumberFormat="1" applyFont="1" applyFill="1" applyBorder="1" applyAlignment="1">
      <alignment horizontal="center" vertical="center" wrapText="1"/>
    </xf>
    <xf numFmtId="0" fontId="18" fillId="0" borderId="25" xfId="15" applyNumberFormat="1" applyFont="1" applyFill="1" applyBorder="1" applyAlignment="1">
      <alignment horizontal="center" vertical="center" wrapText="1"/>
    </xf>
    <xf numFmtId="0" fontId="18" fillId="0" borderId="2" xfId="15" applyNumberFormat="1" applyFont="1" applyFill="1" applyBorder="1" applyAlignment="1">
      <alignment horizontal="center" vertical="center" wrapText="1"/>
    </xf>
    <xf numFmtId="0" fontId="50" fillId="0" borderId="20" xfId="15" applyNumberFormat="1" applyFont="1" applyFill="1" applyBorder="1" applyAlignment="1">
      <alignment vertical="top" wrapText="1"/>
    </xf>
    <xf numFmtId="0" fontId="52" fillId="0" borderId="13" xfId="21" applyFont="1" applyBorder="1" applyAlignment="1">
      <alignment horizontal="left" vertical="distributed"/>
    </xf>
    <xf numFmtId="0" fontId="52" fillId="0" borderId="5" xfId="21" applyFont="1" applyBorder="1" applyAlignment="1">
      <alignment horizontal="left" vertical="distributed"/>
    </xf>
    <xf numFmtId="0" fontId="52" fillId="0" borderId="12" xfId="21" applyFont="1" applyBorder="1" applyAlignment="1">
      <alignment horizontal="left" vertical="distributed"/>
    </xf>
    <xf numFmtId="0" fontId="52" fillId="0" borderId="0" xfId="21" applyFont="1" applyAlignment="1">
      <alignment horizontal="center" wrapText="1"/>
    </xf>
    <xf numFmtId="0" fontId="51" fillId="0" borderId="0" xfId="21" applyFont="1" applyAlignment="1">
      <alignment horizontal="center"/>
    </xf>
    <xf numFmtId="0" fontId="52" fillId="0" borderId="2" xfId="21" applyFont="1" applyBorder="1" applyAlignment="1">
      <alignment horizontal="center"/>
    </xf>
    <xf numFmtId="0" fontId="3" fillId="0" borderId="13" xfId="21" applyFont="1" applyBorder="1" applyAlignment="1">
      <alignment horizontal="center"/>
    </xf>
    <xf numFmtId="0" fontId="3" fillId="0" borderId="5" xfId="21" applyFont="1" applyBorder="1" applyAlignment="1">
      <alignment horizontal="center"/>
    </xf>
    <xf numFmtId="0" fontId="3" fillId="0" borderId="12" xfId="21" applyFont="1" applyBorder="1" applyAlignment="1">
      <alignment horizontal="center"/>
    </xf>
    <xf numFmtId="0" fontId="51" fillId="0" borderId="0" xfId="21" applyFont="1" applyAlignment="1">
      <alignment horizontal="left" wrapText="1"/>
    </xf>
    <xf numFmtId="0" fontId="51" fillId="0" borderId="13" xfId="21" applyFont="1" applyBorder="1" applyAlignment="1">
      <alignment horizontal="left" vertical="distributed" wrapText="1"/>
    </xf>
    <xf numFmtId="0" fontId="51" fillId="0" borderId="5" xfId="21" applyFont="1" applyBorder="1" applyAlignment="1">
      <alignment horizontal="left" vertical="distributed" wrapText="1"/>
    </xf>
    <xf numFmtId="0" fontId="51" fillId="0" borderId="12" xfId="21" applyFont="1" applyBorder="1" applyAlignment="1">
      <alignment horizontal="left" vertical="distributed" wrapText="1"/>
    </xf>
    <xf numFmtId="0" fontId="51" fillId="0" borderId="13" xfId="21" applyFont="1" applyBorder="1" applyAlignment="1">
      <alignment horizontal="left" vertical="distributed"/>
    </xf>
    <xf numFmtId="0" fontId="51" fillId="0" borderId="5" xfId="21" applyFont="1" applyBorder="1" applyAlignment="1">
      <alignment horizontal="left" vertical="distributed"/>
    </xf>
    <xf numFmtId="0" fontId="51" fillId="0" borderId="12" xfId="21" applyFont="1" applyBorder="1" applyAlignment="1">
      <alignment horizontal="left" vertical="distributed"/>
    </xf>
  </cellXfs>
  <cellStyles count="24">
    <cellStyle name="Normal" xfId="3"/>
    <cellStyle name="xl30" xfId="2"/>
    <cellStyle name="xl31" xfId="4"/>
    <cellStyle name="xl37" xfId="5"/>
    <cellStyle name="xl41" xfId="6"/>
    <cellStyle name="xl43" xfId="7"/>
    <cellStyle name="xl44" xfId="1"/>
    <cellStyle name="xl44 2" xfId="8"/>
    <cellStyle name="xl46" xfId="9"/>
    <cellStyle name="xl69" xfId="10"/>
    <cellStyle name="xl73" xfId="11"/>
    <cellStyle name="xl84" xfId="12"/>
    <cellStyle name="xl92" xfId="13"/>
    <cellStyle name="Обычный" xfId="0" builtinId="0"/>
    <cellStyle name="Обычный 2" xfId="14"/>
    <cellStyle name="Обычный 3" xfId="15"/>
    <cellStyle name="Обычный 4" xfId="16"/>
    <cellStyle name="Обычный_Исполнение по расходам" xfId="17"/>
    <cellStyle name="Обычный_Лист1" xfId="18"/>
    <cellStyle name="Обычный_Лист1_Приложения к РД от 31.10.2012№208" xfId="19"/>
    <cellStyle name="Обычный_Лист1_Приложения к РД от 31.10.2012№208 2" xfId="20"/>
    <cellStyle name="Обычный_Приложение  1" xfId="21"/>
    <cellStyle name="Процентный 2" xfId="22"/>
    <cellStyle name="Стиль 1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Normal="100" zoomScaleSheetLayoutView="100" workbookViewId="0">
      <selection activeCell="B101" sqref="B101"/>
    </sheetView>
  </sheetViews>
  <sheetFormatPr defaultRowHeight="12.75"/>
  <cols>
    <col min="1" max="1" width="35.140625" customWidth="1"/>
    <col min="2" max="2" width="63.85546875" customWidth="1"/>
    <col min="3" max="3" width="19.85546875" hidden="1" customWidth="1"/>
    <col min="4" max="4" width="11.28515625" hidden="1" customWidth="1"/>
    <col min="5" max="5" width="12.85546875" hidden="1" customWidth="1"/>
    <col min="6" max="6" width="14.140625" hidden="1" customWidth="1"/>
    <col min="7" max="7" width="14.42578125" hidden="1" customWidth="1"/>
    <col min="8" max="8" width="16.42578125" hidden="1" customWidth="1"/>
    <col min="9" max="9" width="18.5703125" customWidth="1"/>
    <col min="10" max="10" width="14.42578125" hidden="1" customWidth="1"/>
    <col min="11" max="11" width="15.85546875" hidden="1" customWidth="1"/>
    <col min="12" max="12" width="9.140625" hidden="1" customWidth="1"/>
    <col min="13" max="13" width="18.85546875" customWidth="1"/>
    <col min="14" max="14" width="14.7109375" customWidth="1"/>
    <col min="15" max="15" width="5" customWidth="1"/>
  </cols>
  <sheetData>
    <row r="1" spans="1:16" ht="15.75" customHeight="1">
      <c r="I1" s="1" t="s">
        <v>0</v>
      </c>
      <c r="J1" s="1"/>
      <c r="K1" s="1"/>
    </row>
    <row r="2" spans="1:16" ht="15.75" customHeight="1">
      <c r="I2" s="1" t="s">
        <v>1</v>
      </c>
      <c r="J2" s="1"/>
      <c r="K2" s="1"/>
    </row>
    <row r="3" spans="1:16" ht="15.75" customHeight="1">
      <c r="I3" s="1" t="s">
        <v>471</v>
      </c>
      <c r="J3" s="1"/>
      <c r="K3" s="1"/>
    </row>
    <row r="4" spans="1:16" ht="15.75" customHeight="1">
      <c r="I4" s="580" t="s">
        <v>2</v>
      </c>
      <c r="J4" s="580"/>
      <c r="K4" s="580"/>
      <c r="L4" s="580"/>
      <c r="M4" s="580"/>
      <c r="N4" s="580"/>
    </row>
    <row r="5" spans="1:16" ht="15.75" customHeight="1">
      <c r="I5" s="2"/>
      <c r="J5" s="2"/>
      <c r="K5" s="2"/>
      <c r="L5" s="3"/>
      <c r="M5" s="3"/>
      <c r="N5" s="3"/>
      <c r="O5" s="3"/>
      <c r="P5" s="3"/>
    </row>
    <row r="7" spans="1:16" ht="12.75" customHeight="1">
      <c r="A7" s="581" t="s">
        <v>3</v>
      </c>
      <c r="B7" s="582"/>
      <c r="C7" s="582"/>
      <c r="D7" s="4"/>
      <c r="E7" s="5"/>
      <c r="F7" s="5"/>
      <c r="G7" s="5"/>
      <c r="H7" s="5"/>
      <c r="I7" s="5"/>
      <c r="J7" s="5"/>
      <c r="K7" s="5"/>
      <c r="L7" s="5"/>
    </row>
    <row r="8" spans="1:16" ht="17.25" customHeight="1">
      <c r="A8" s="582"/>
      <c r="B8" s="582"/>
      <c r="C8" s="582"/>
      <c r="D8" s="4"/>
      <c r="E8" s="5"/>
      <c r="F8" s="5"/>
      <c r="G8" s="6" t="s">
        <v>4</v>
      </c>
      <c r="H8" s="5"/>
      <c r="I8" s="5"/>
      <c r="J8" s="5"/>
      <c r="K8" s="5"/>
      <c r="L8" s="5"/>
    </row>
    <row r="9" spans="1:16" ht="25.5" customHeight="1">
      <c r="A9" s="7" t="s">
        <v>5</v>
      </c>
      <c r="B9" s="8" t="s">
        <v>6</v>
      </c>
      <c r="C9" s="7" t="s">
        <v>7</v>
      </c>
      <c r="D9" s="9" t="s">
        <v>8</v>
      </c>
      <c r="E9" s="9" t="s">
        <v>9</v>
      </c>
      <c r="F9" s="9" t="s">
        <v>10</v>
      </c>
      <c r="G9" s="10" t="s">
        <v>11</v>
      </c>
      <c r="H9" s="11" t="s">
        <v>12</v>
      </c>
      <c r="I9" s="11">
        <v>2023</v>
      </c>
      <c r="J9" s="12" t="s">
        <v>13</v>
      </c>
      <c r="K9" s="12" t="s">
        <v>14</v>
      </c>
      <c r="L9" s="13" t="s">
        <v>15</v>
      </c>
      <c r="M9" s="14">
        <v>2024</v>
      </c>
      <c r="N9" s="14">
        <v>2025</v>
      </c>
    </row>
    <row r="10" spans="1:16" ht="18" customHeight="1">
      <c r="A10" s="15" t="s">
        <v>16</v>
      </c>
      <c r="B10" s="16" t="s">
        <v>17</v>
      </c>
      <c r="C10" s="17" t="e">
        <f>C11+C62+C89+C70+C38+#REF!</f>
        <v>#REF!</v>
      </c>
      <c r="D10" s="17" t="e">
        <f>D11+D62+D89+D70+D38+#REF!</f>
        <v>#REF!</v>
      </c>
      <c r="E10" s="17" t="e">
        <f>E11+E62+E89+E70+E38+#REF!</f>
        <v>#DIV/0!</v>
      </c>
      <c r="F10" s="17" t="e">
        <f>F11+F62+F89+F70+F38+#REF!</f>
        <v>#REF!</v>
      </c>
      <c r="G10" s="17" t="e">
        <f>G11+G62+G89+G70+G38+#REF!</f>
        <v>#REF!</v>
      </c>
      <c r="H10" s="18" t="e">
        <f>H11+H62+H89+H70+H38+#REF!+H74</f>
        <v>#REF!</v>
      </c>
      <c r="I10" s="18">
        <f t="shared" ref="I10:N10" si="0">I11+I62+I89+I70+I38+I74+I67+I31+I36</f>
        <v>15245190</v>
      </c>
      <c r="J10" s="18">
        <f t="shared" si="0"/>
        <v>16697149.52</v>
      </c>
      <c r="K10" s="18">
        <f t="shared" si="0"/>
        <v>17574356.98</v>
      </c>
      <c r="L10" s="18" t="e">
        <f t="shared" si="0"/>
        <v>#DIV/0!</v>
      </c>
      <c r="M10" s="18">
        <f t="shared" si="0"/>
        <v>15639490</v>
      </c>
      <c r="N10" s="18">
        <f t="shared" si="0"/>
        <v>16482510</v>
      </c>
    </row>
    <row r="11" spans="1:16" ht="18.75">
      <c r="A11" s="19" t="s">
        <v>18</v>
      </c>
      <c r="B11" s="20" t="s">
        <v>19</v>
      </c>
      <c r="C11" s="21">
        <f>C12+C15</f>
        <v>3002.3</v>
      </c>
      <c r="D11" s="21">
        <f>D12+D15</f>
        <v>4436535.9000000004</v>
      </c>
      <c r="E11" s="21" t="e">
        <f>E12+E15</f>
        <v>#DIV/0!</v>
      </c>
      <c r="F11" s="21">
        <f>F12+F15</f>
        <v>4436115</v>
      </c>
      <c r="G11" s="21">
        <f>G12+G15</f>
        <v>2283880.1802617991</v>
      </c>
      <c r="H11" s="21">
        <f>H15+H12+H26</f>
        <v>4671572</v>
      </c>
      <c r="I11" s="21">
        <f t="shared" ref="I11:N11" si="1">I15+I26+I28</f>
        <v>9400000</v>
      </c>
      <c r="J11" s="21">
        <f t="shared" si="1"/>
        <v>6511000</v>
      </c>
      <c r="K11" s="21">
        <f t="shared" si="1"/>
        <v>6713200</v>
      </c>
      <c r="L11" s="21">
        <f t="shared" si="1"/>
        <v>277.60144631719442</v>
      </c>
      <c r="M11" s="21">
        <f t="shared" si="1"/>
        <v>7716000</v>
      </c>
      <c r="N11" s="21">
        <f t="shared" si="1"/>
        <v>7937000</v>
      </c>
    </row>
    <row r="12" spans="1:16" ht="18.75" hidden="1">
      <c r="A12" s="22" t="s">
        <v>20</v>
      </c>
      <c r="B12" s="23" t="s">
        <v>21</v>
      </c>
      <c r="C12" s="24">
        <f t="shared" ref="C12:H12" si="2">C13+C14</f>
        <v>0</v>
      </c>
      <c r="D12" s="24">
        <f t="shared" si="2"/>
        <v>2226811.9</v>
      </c>
      <c r="E12" s="24" t="e">
        <f t="shared" si="2"/>
        <v>#DIV/0!</v>
      </c>
      <c r="F12" s="24">
        <f t="shared" si="2"/>
        <v>2226391</v>
      </c>
      <c r="G12" s="24">
        <f t="shared" si="2"/>
        <v>74156.18026179928</v>
      </c>
      <c r="H12" s="25">
        <f t="shared" si="2"/>
        <v>2000</v>
      </c>
      <c r="I12" s="25">
        <v>0</v>
      </c>
      <c r="J12" s="26">
        <f>J13+J14</f>
        <v>0</v>
      </c>
      <c r="K12" s="26"/>
      <c r="L12" s="27">
        <f>J12/H12*100</f>
        <v>0</v>
      </c>
      <c r="M12" s="28"/>
      <c r="N12" s="28"/>
    </row>
    <row r="13" spans="1:16" ht="18.75" hidden="1">
      <c r="A13" s="22" t="s">
        <v>22</v>
      </c>
      <c r="B13" s="23" t="s">
        <v>21</v>
      </c>
      <c r="C13" s="24">
        <v>0</v>
      </c>
      <c r="D13" s="29">
        <v>420.9</v>
      </c>
      <c r="E13" s="30" t="e">
        <f>D13/C13*100</f>
        <v>#DIV/0!</v>
      </c>
      <c r="F13" s="31">
        <v>0</v>
      </c>
      <c r="G13" s="31">
        <v>0</v>
      </c>
      <c r="H13" s="25">
        <v>2000</v>
      </c>
      <c r="I13" s="25">
        <v>0</v>
      </c>
      <c r="J13" s="26"/>
      <c r="K13" s="26"/>
      <c r="L13" s="27"/>
      <c r="M13" s="28"/>
      <c r="N13" s="28"/>
    </row>
    <row r="14" spans="1:16" ht="18.75" hidden="1">
      <c r="A14" s="22" t="s">
        <v>23</v>
      </c>
      <c r="B14" s="23" t="s">
        <v>24</v>
      </c>
      <c r="C14" s="25">
        <v>0</v>
      </c>
      <c r="D14" s="24">
        <f>D15+D21+D28</f>
        <v>2226391</v>
      </c>
      <c r="E14" s="24">
        <f>E15+E21+E28</f>
        <v>2226391</v>
      </c>
      <c r="F14" s="24">
        <f>F15+F21+F28</f>
        <v>2226391</v>
      </c>
      <c r="G14" s="31">
        <f>F14/C15*100</f>
        <v>74156.18026179928</v>
      </c>
      <c r="H14" s="25">
        <v>0</v>
      </c>
      <c r="I14" s="25">
        <v>0</v>
      </c>
      <c r="J14" s="25"/>
      <c r="K14" s="25"/>
      <c r="L14" s="27"/>
      <c r="M14" s="28"/>
      <c r="N14" s="28"/>
    </row>
    <row r="15" spans="1:16" ht="18.75">
      <c r="A15" s="32" t="s">
        <v>20</v>
      </c>
      <c r="B15" s="33" t="s">
        <v>25</v>
      </c>
      <c r="C15" s="24">
        <f>C16+C21+C28</f>
        <v>3002.3</v>
      </c>
      <c r="D15" s="24">
        <f>D16+D21+D28</f>
        <v>2209724</v>
      </c>
      <c r="E15" s="24">
        <f>E16+E21+E28</f>
        <v>2209724</v>
      </c>
      <c r="F15" s="24">
        <f>F16+F21+F28</f>
        <v>2209724</v>
      </c>
      <c r="G15" s="24">
        <f>G16+G21+G28</f>
        <v>2209724</v>
      </c>
      <c r="H15" s="24">
        <f t="shared" ref="H15:N15" si="3">H16+H21</f>
        <v>4653572</v>
      </c>
      <c r="I15" s="24">
        <f t="shared" si="3"/>
        <v>9325000</v>
      </c>
      <c r="J15" s="24">
        <f t="shared" si="3"/>
        <v>6505000</v>
      </c>
      <c r="K15" s="24">
        <f t="shared" si="3"/>
        <v>6706000</v>
      </c>
      <c r="L15" s="24">
        <f t="shared" si="3"/>
        <v>258.85144631719442</v>
      </c>
      <c r="M15" s="24">
        <f t="shared" si="3"/>
        <v>7606000</v>
      </c>
      <c r="N15" s="24">
        <f t="shared" si="3"/>
        <v>7807000</v>
      </c>
    </row>
    <row r="16" spans="1:16" ht="18.75">
      <c r="A16" s="32" t="s">
        <v>20</v>
      </c>
      <c r="B16" s="33" t="s">
        <v>25</v>
      </c>
      <c r="C16" s="24">
        <v>3000</v>
      </c>
      <c r="D16" s="24">
        <v>2193057</v>
      </c>
      <c r="E16" s="24">
        <v>2193057</v>
      </c>
      <c r="F16" s="24">
        <v>2193057</v>
      </c>
      <c r="G16" s="24">
        <v>2193057</v>
      </c>
      <c r="H16" s="25">
        <f t="shared" ref="H16:N16" si="4">H17</f>
        <v>4649372</v>
      </c>
      <c r="I16" s="31">
        <f t="shared" si="4"/>
        <v>9300000</v>
      </c>
      <c r="J16" s="31">
        <f t="shared" si="4"/>
        <v>6500000</v>
      </c>
      <c r="K16" s="31">
        <f t="shared" si="4"/>
        <v>6700000</v>
      </c>
      <c r="L16" s="31">
        <f t="shared" si="4"/>
        <v>139.80382726957535</v>
      </c>
      <c r="M16" s="31">
        <f t="shared" si="4"/>
        <v>7600000</v>
      </c>
      <c r="N16" s="31">
        <f t="shared" si="4"/>
        <v>7800000</v>
      </c>
    </row>
    <row r="17" spans="1:14" ht="18.75">
      <c r="A17" s="32" t="s">
        <v>22</v>
      </c>
      <c r="B17" s="33" t="s">
        <v>25</v>
      </c>
      <c r="C17" s="24">
        <v>0</v>
      </c>
      <c r="D17" s="34">
        <v>0.23100000000000001</v>
      </c>
      <c r="E17" s="30"/>
      <c r="F17" s="31">
        <v>1883.32</v>
      </c>
      <c r="G17" s="31">
        <v>0</v>
      </c>
      <c r="H17" s="25">
        <v>4649372</v>
      </c>
      <c r="I17" s="31">
        <v>9300000</v>
      </c>
      <c r="J17" s="31">
        <v>6500000</v>
      </c>
      <c r="K17" s="31">
        <v>6700000</v>
      </c>
      <c r="L17" s="27">
        <f>J17/H17*100</f>
        <v>139.80382726957535</v>
      </c>
      <c r="M17" s="35">
        <v>7600000</v>
      </c>
      <c r="N17" s="35">
        <v>7800000</v>
      </c>
    </row>
    <row r="18" spans="1:14" ht="18.75" hidden="1">
      <c r="A18" s="32" t="s">
        <v>23</v>
      </c>
      <c r="B18" s="23" t="s">
        <v>26</v>
      </c>
      <c r="C18" s="24"/>
      <c r="D18" s="34"/>
      <c r="E18" s="30"/>
      <c r="F18" s="31"/>
      <c r="G18" s="31"/>
      <c r="H18" s="25"/>
      <c r="I18" s="31"/>
      <c r="J18" s="31"/>
      <c r="K18" s="31"/>
      <c r="L18" s="27"/>
      <c r="M18" s="35"/>
      <c r="N18" s="35"/>
    </row>
    <row r="19" spans="1:14" ht="18.75" hidden="1">
      <c r="A19" s="32" t="s">
        <v>27</v>
      </c>
      <c r="B19" s="23" t="s">
        <v>28</v>
      </c>
      <c r="C19" s="24">
        <v>0</v>
      </c>
      <c r="D19" s="34">
        <v>0.19</v>
      </c>
      <c r="E19" s="30"/>
      <c r="F19" s="31">
        <v>1832.1</v>
      </c>
      <c r="G19" s="31">
        <v>0</v>
      </c>
      <c r="H19" s="25"/>
      <c r="I19" s="31"/>
      <c r="J19" s="31"/>
      <c r="K19" s="31"/>
      <c r="L19" s="27"/>
      <c r="M19" s="35"/>
      <c r="N19" s="35"/>
    </row>
    <row r="20" spans="1:14" ht="18.75" hidden="1">
      <c r="A20" s="32" t="s">
        <v>29</v>
      </c>
      <c r="B20" s="23" t="s">
        <v>30</v>
      </c>
      <c r="C20" s="24"/>
      <c r="D20" s="34"/>
      <c r="E20" s="30"/>
      <c r="F20" s="31"/>
      <c r="G20" s="31"/>
      <c r="H20" s="25"/>
      <c r="I20" s="31"/>
      <c r="J20" s="31"/>
      <c r="K20" s="31"/>
      <c r="L20" s="27"/>
      <c r="M20" s="35"/>
      <c r="N20" s="35"/>
    </row>
    <row r="21" spans="1:14" ht="18.75">
      <c r="A21" s="32" t="s">
        <v>31</v>
      </c>
      <c r="B21" s="23" t="s">
        <v>32</v>
      </c>
      <c r="C21" s="24">
        <v>2.2999999999999998</v>
      </c>
      <c r="D21" s="24">
        <v>10000</v>
      </c>
      <c r="E21" s="24">
        <v>10000</v>
      </c>
      <c r="F21" s="24">
        <v>10000</v>
      </c>
      <c r="G21" s="24">
        <v>10000</v>
      </c>
      <c r="H21" s="25">
        <f t="shared" ref="H21:N21" si="5">H22</f>
        <v>4200</v>
      </c>
      <c r="I21" s="31">
        <f t="shared" si="5"/>
        <v>25000</v>
      </c>
      <c r="J21" s="31">
        <f t="shared" si="5"/>
        <v>5000</v>
      </c>
      <c r="K21" s="31">
        <f t="shared" si="5"/>
        <v>6000</v>
      </c>
      <c r="L21" s="31">
        <f t="shared" si="5"/>
        <v>119.04761904761905</v>
      </c>
      <c r="M21" s="31">
        <f t="shared" si="5"/>
        <v>6000</v>
      </c>
      <c r="N21" s="31">
        <f t="shared" si="5"/>
        <v>7000</v>
      </c>
    </row>
    <row r="22" spans="1:14" ht="18.75">
      <c r="A22" s="32" t="s">
        <v>33</v>
      </c>
      <c r="B22" s="23" t="s">
        <v>32</v>
      </c>
      <c r="C22" s="24">
        <v>2.2999999999999998</v>
      </c>
      <c r="D22" s="34">
        <v>0.48</v>
      </c>
      <c r="E22" s="30"/>
      <c r="F22" s="31">
        <v>463.7</v>
      </c>
      <c r="G22" s="31">
        <v>0</v>
      </c>
      <c r="H22" s="25">
        <v>4200</v>
      </c>
      <c r="I22" s="31">
        <v>25000</v>
      </c>
      <c r="J22" s="31">
        <v>5000</v>
      </c>
      <c r="K22" s="31">
        <v>6000</v>
      </c>
      <c r="L22" s="27">
        <f>J22/H22*100</f>
        <v>119.04761904761905</v>
      </c>
      <c r="M22" s="35">
        <v>6000</v>
      </c>
      <c r="N22" s="35">
        <v>7000</v>
      </c>
    </row>
    <row r="23" spans="1:14" ht="18.75" hidden="1">
      <c r="A23" s="32" t="s">
        <v>34</v>
      </c>
      <c r="B23" s="23" t="s">
        <v>35</v>
      </c>
      <c r="C23" s="24">
        <v>0</v>
      </c>
      <c r="D23" s="34">
        <v>0.106</v>
      </c>
      <c r="E23" s="30"/>
      <c r="F23" s="31">
        <v>82.06</v>
      </c>
      <c r="G23" s="31">
        <v>0</v>
      </c>
      <c r="H23" s="25"/>
      <c r="I23" s="31"/>
      <c r="J23" s="31"/>
      <c r="K23" s="31"/>
      <c r="L23" s="27"/>
      <c r="M23" s="35"/>
      <c r="N23" s="35"/>
    </row>
    <row r="24" spans="1:14" ht="14.25" hidden="1" customHeight="1">
      <c r="A24" s="32" t="s">
        <v>36</v>
      </c>
      <c r="B24" s="23" t="s">
        <v>37</v>
      </c>
      <c r="C24" s="24">
        <v>0</v>
      </c>
      <c r="D24" s="34">
        <v>0.96</v>
      </c>
      <c r="E24" s="30"/>
      <c r="F24" s="31">
        <v>10</v>
      </c>
      <c r="G24" s="31">
        <v>0</v>
      </c>
      <c r="H24" s="25"/>
      <c r="I24" s="31"/>
      <c r="J24" s="31"/>
      <c r="K24" s="31"/>
      <c r="L24" s="27"/>
      <c r="M24" s="35"/>
      <c r="N24" s="35"/>
    </row>
    <row r="25" spans="1:14" ht="18.75" hidden="1">
      <c r="A25" s="32" t="s">
        <v>38</v>
      </c>
      <c r="B25" s="23"/>
      <c r="C25" s="24">
        <v>0</v>
      </c>
      <c r="D25" s="34"/>
      <c r="E25" s="30"/>
      <c r="F25" s="31"/>
      <c r="G25" s="31"/>
      <c r="H25" s="25"/>
      <c r="I25" s="31"/>
      <c r="J25" s="31"/>
      <c r="K25" s="31"/>
      <c r="L25" s="27" t="e">
        <f>J25/H25*100</f>
        <v>#DIV/0!</v>
      </c>
      <c r="M25" s="35"/>
      <c r="N25" s="35"/>
    </row>
    <row r="26" spans="1:14" ht="27">
      <c r="A26" s="32" t="s">
        <v>39</v>
      </c>
      <c r="B26" s="36" t="s">
        <v>40</v>
      </c>
      <c r="C26" s="24"/>
      <c r="D26" s="34"/>
      <c r="E26" s="30"/>
      <c r="F26" s="31"/>
      <c r="G26" s="31"/>
      <c r="H26" s="25">
        <f t="shared" ref="H26:N26" si="6">H27</f>
        <v>16000</v>
      </c>
      <c r="I26" s="31">
        <f t="shared" si="6"/>
        <v>60000</v>
      </c>
      <c r="J26" s="31">
        <f t="shared" si="6"/>
        <v>3000</v>
      </c>
      <c r="K26" s="31">
        <f t="shared" si="6"/>
        <v>3200</v>
      </c>
      <c r="L26" s="31">
        <f t="shared" si="6"/>
        <v>18.75</v>
      </c>
      <c r="M26" s="31">
        <f t="shared" si="6"/>
        <v>40000</v>
      </c>
      <c r="N26" s="31">
        <f t="shared" si="6"/>
        <v>50000</v>
      </c>
    </row>
    <row r="27" spans="1:14" ht="27">
      <c r="A27" s="32" t="s">
        <v>41</v>
      </c>
      <c r="B27" s="36" t="s">
        <v>40</v>
      </c>
      <c r="C27" s="24"/>
      <c r="D27" s="34"/>
      <c r="E27" s="30"/>
      <c r="F27" s="31"/>
      <c r="G27" s="31"/>
      <c r="H27" s="25">
        <v>16000</v>
      </c>
      <c r="I27" s="31">
        <v>60000</v>
      </c>
      <c r="J27" s="31">
        <v>3000</v>
      </c>
      <c r="K27" s="31">
        <v>3200</v>
      </c>
      <c r="L27" s="27">
        <f>J27/H27*100</f>
        <v>18.75</v>
      </c>
      <c r="M27" s="35">
        <v>40000</v>
      </c>
      <c r="N27" s="35">
        <v>50000</v>
      </c>
    </row>
    <row r="28" spans="1:14" ht="18.75">
      <c r="A28" s="32" t="s">
        <v>42</v>
      </c>
      <c r="B28" s="23" t="s">
        <v>43</v>
      </c>
      <c r="C28" s="24">
        <v>0</v>
      </c>
      <c r="D28" s="24">
        <v>6667</v>
      </c>
      <c r="E28" s="24">
        <v>6667</v>
      </c>
      <c r="F28" s="24">
        <v>6667</v>
      </c>
      <c r="G28" s="24">
        <v>6667</v>
      </c>
      <c r="H28" s="25"/>
      <c r="I28" s="31">
        <f t="shared" ref="I28:N28" si="7">I29</f>
        <v>15000</v>
      </c>
      <c r="J28" s="31">
        <f t="shared" si="7"/>
        <v>3000</v>
      </c>
      <c r="K28" s="31">
        <f t="shared" si="7"/>
        <v>4000</v>
      </c>
      <c r="L28" s="31">
        <f t="shared" si="7"/>
        <v>0</v>
      </c>
      <c r="M28" s="31">
        <f t="shared" si="7"/>
        <v>70000</v>
      </c>
      <c r="N28" s="31">
        <f t="shared" si="7"/>
        <v>80000</v>
      </c>
    </row>
    <row r="29" spans="1:14" ht="18.75">
      <c r="A29" s="32" t="s">
        <v>44</v>
      </c>
      <c r="B29" s="23" t="s">
        <v>43</v>
      </c>
      <c r="C29" s="24">
        <v>0</v>
      </c>
      <c r="D29" s="34">
        <v>0.17</v>
      </c>
      <c r="E29" s="30"/>
      <c r="F29" s="31">
        <v>89.7</v>
      </c>
      <c r="G29" s="31">
        <v>0</v>
      </c>
      <c r="H29" s="25"/>
      <c r="I29" s="31">
        <v>15000</v>
      </c>
      <c r="J29" s="31">
        <v>3000</v>
      </c>
      <c r="K29" s="31">
        <v>4000</v>
      </c>
      <c r="L29" s="27"/>
      <c r="M29" s="35">
        <v>70000</v>
      </c>
      <c r="N29" s="35">
        <v>80000</v>
      </c>
    </row>
    <row r="30" spans="1:14" ht="18.75" hidden="1">
      <c r="A30" s="32" t="s">
        <v>45</v>
      </c>
      <c r="B30" s="23"/>
      <c r="C30" s="24"/>
      <c r="D30" s="34"/>
      <c r="E30" s="30"/>
      <c r="F30" s="31"/>
      <c r="G30" s="31"/>
      <c r="H30" s="25"/>
      <c r="I30" s="25"/>
      <c r="J30" s="26"/>
      <c r="K30" s="26"/>
      <c r="L30" s="27"/>
      <c r="M30" s="28"/>
      <c r="N30" s="28"/>
    </row>
    <row r="31" spans="1:14" ht="27">
      <c r="A31" s="37" t="s">
        <v>46</v>
      </c>
      <c r="B31" s="38" t="s">
        <v>47</v>
      </c>
      <c r="C31" s="39"/>
      <c r="D31" s="40"/>
      <c r="E31" s="41"/>
      <c r="F31" s="41"/>
      <c r="G31" s="41"/>
      <c r="H31" s="42"/>
      <c r="I31" s="43">
        <f t="shared" ref="I31:N31" si="8">I32+I33+I34+I35</f>
        <v>3781390</v>
      </c>
      <c r="J31" s="43">
        <f t="shared" si="8"/>
        <v>1420149.5200000003</v>
      </c>
      <c r="K31" s="43">
        <f t="shared" si="8"/>
        <v>1491156.9800000002</v>
      </c>
      <c r="L31" s="43">
        <f t="shared" si="8"/>
        <v>0</v>
      </c>
      <c r="M31" s="43">
        <f t="shared" si="8"/>
        <v>3611490</v>
      </c>
      <c r="N31" s="43">
        <f t="shared" si="8"/>
        <v>3813510</v>
      </c>
    </row>
    <row r="32" spans="1:14" ht="52.5">
      <c r="A32" s="44" t="s">
        <v>48</v>
      </c>
      <c r="B32" s="45" t="s">
        <v>49</v>
      </c>
      <c r="C32" s="46"/>
      <c r="D32" s="47"/>
      <c r="E32" s="41"/>
      <c r="F32" s="48"/>
      <c r="G32" s="48"/>
      <c r="H32" s="49"/>
      <c r="I32" s="50">
        <v>1972130</v>
      </c>
      <c r="J32" s="26">
        <v>512579.17</v>
      </c>
      <c r="K32" s="26">
        <v>538208.13</v>
      </c>
      <c r="L32" s="27"/>
      <c r="M32" s="28">
        <v>1722980</v>
      </c>
      <c r="N32" s="28">
        <v>1823830</v>
      </c>
    </row>
    <row r="33" spans="1:14" ht="65.25">
      <c r="A33" s="44" t="s">
        <v>50</v>
      </c>
      <c r="B33" s="45" t="s">
        <v>51</v>
      </c>
      <c r="C33" s="46"/>
      <c r="D33" s="47"/>
      <c r="E33" s="41"/>
      <c r="F33" s="48"/>
      <c r="G33" s="48"/>
      <c r="H33" s="49"/>
      <c r="I33" s="50">
        <v>10680</v>
      </c>
      <c r="J33" s="26">
        <v>12632.31</v>
      </c>
      <c r="K33" s="26">
        <v>13263.92</v>
      </c>
      <c r="L33" s="27"/>
      <c r="M33" s="28">
        <v>11770</v>
      </c>
      <c r="N33" s="28">
        <v>12130</v>
      </c>
    </row>
    <row r="34" spans="1:14" ht="52.5">
      <c r="A34" s="44" t="s">
        <v>52</v>
      </c>
      <c r="B34" s="45" t="s">
        <v>53</v>
      </c>
      <c r="C34" s="46"/>
      <c r="D34" s="47"/>
      <c r="E34" s="41"/>
      <c r="F34" s="48"/>
      <c r="G34" s="48"/>
      <c r="H34" s="49"/>
      <c r="I34" s="50">
        <v>2001440</v>
      </c>
      <c r="J34" s="26">
        <v>880454.18</v>
      </c>
      <c r="K34" s="26">
        <v>924476.88</v>
      </c>
      <c r="L34" s="27"/>
      <c r="M34" s="28">
        <v>2102390</v>
      </c>
      <c r="N34" s="51">
        <v>2202140</v>
      </c>
    </row>
    <row r="35" spans="1:14" ht="52.5">
      <c r="A35" s="44" t="s">
        <v>54</v>
      </c>
      <c r="B35" s="45" t="s">
        <v>55</v>
      </c>
      <c r="C35" s="46"/>
      <c r="D35" s="47"/>
      <c r="E35" s="41"/>
      <c r="F35" s="48"/>
      <c r="G35" s="48"/>
      <c r="H35" s="49"/>
      <c r="I35" s="50">
        <v>-202860</v>
      </c>
      <c r="J35" s="26">
        <v>14483.86</v>
      </c>
      <c r="K35" s="26">
        <v>15208.05</v>
      </c>
      <c r="L35" s="27"/>
      <c r="M35" s="51">
        <v>-225650</v>
      </c>
      <c r="N35" s="51">
        <v>-224590</v>
      </c>
    </row>
    <row r="36" spans="1:14" ht="18.75">
      <c r="A36" s="37" t="s">
        <v>56</v>
      </c>
      <c r="B36" s="52" t="s">
        <v>57</v>
      </c>
      <c r="C36" s="46"/>
      <c r="D36" s="47"/>
      <c r="E36" s="41"/>
      <c r="F36" s="48"/>
      <c r="G36" s="48"/>
      <c r="H36" s="49"/>
      <c r="I36" s="43">
        <f t="shared" ref="I36:N36" si="9">I37</f>
        <v>30000</v>
      </c>
      <c r="J36" s="43">
        <f t="shared" si="9"/>
        <v>56000</v>
      </c>
      <c r="K36" s="43">
        <f t="shared" si="9"/>
        <v>60000</v>
      </c>
      <c r="L36" s="43">
        <f t="shared" si="9"/>
        <v>0</v>
      </c>
      <c r="M36" s="43">
        <f t="shared" si="9"/>
        <v>60000</v>
      </c>
      <c r="N36" s="43">
        <f t="shared" si="9"/>
        <v>70000</v>
      </c>
    </row>
    <row r="37" spans="1:14" ht="18.75">
      <c r="A37" s="32" t="s">
        <v>58</v>
      </c>
      <c r="B37" s="53" t="s">
        <v>59</v>
      </c>
      <c r="C37" s="46"/>
      <c r="D37" s="47"/>
      <c r="E37" s="41"/>
      <c r="F37" s="48"/>
      <c r="G37" s="48"/>
      <c r="H37" s="49"/>
      <c r="I37" s="50">
        <v>30000</v>
      </c>
      <c r="J37" s="26">
        <v>56000</v>
      </c>
      <c r="K37" s="26">
        <v>60000</v>
      </c>
      <c r="L37" s="54"/>
      <c r="M37" s="51">
        <v>60000</v>
      </c>
      <c r="N37" s="51">
        <v>70000</v>
      </c>
    </row>
    <row r="38" spans="1:14" ht="18.75">
      <c r="A38" s="55" t="s">
        <v>60</v>
      </c>
      <c r="B38" s="56" t="s">
        <v>61</v>
      </c>
      <c r="C38" s="57">
        <f>C39+C46</f>
        <v>290</v>
      </c>
      <c r="D38" s="57">
        <f>D39+D46</f>
        <v>8.5</v>
      </c>
      <c r="E38" s="57">
        <f>E39+E46</f>
        <v>12.166666666666666</v>
      </c>
      <c r="F38" s="57">
        <f>F39+F46</f>
        <v>126773.19</v>
      </c>
      <c r="G38" s="57">
        <f>G39+G46</f>
        <v>106492.95833333333</v>
      </c>
      <c r="H38" s="57">
        <f t="shared" ref="H38:N38" si="10">H39+H46+H42</f>
        <v>2439000</v>
      </c>
      <c r="I38" s="58">
        <f>I39+I46</f>
        <v>1545000</v>
      </c>
      <c r="J38" s="58">
        <f t="shared" si="10"/>
        <v>8100000</v>
      </c>
      <c r="K38" s="58">
        <f t="shared" si="10"/>
        <v>8650000</v>
      </c>
      <c r="L38" s="58" t="e">
        <f t="shared" si="10"/>
        <v>#DIV/0!</v>
      </c>
      <c r="M38" s="58">
        <f t="shared" si="10"/>
        <v>4150000</v>
      </c>
      <c r="N38" s="58">
        <f t="shared" si="10"/>
        <v>4550000</v>
      </c>
    </row>
    <row r="39" spans="1:14" ht="19.5">
      <c r="A39" s="59" t="s">
        <v>62</v>
      </c>
      <c r="B39" s="60" t="s">
        <v>63</v>
      </c>
      <c r="C39" s="61">
        <f>C40+C41</f>
        <v>60</v>
      </c>
      <c r="D39" s="61">
        <f>D40+D41</f>
        <v>8.5</v>
      </c>
      <c r="E39" s="61">
        <f>E40+E41</f>
        <v>12.166666666666666</v>
      </c>
      <c r="F39" s="61">
        <f>F40+F41</f>
        <v>4195.3100000000004</v>
      </c>
      <c r="G39" s="61">
        <f>G40+G41</f>
        <v>6087.4333333333334</v>
      </c>
      <c r="H39" s="61">
        <f t="shared" ref="H39:N39" si="11">H40+H41+H45</f>
        <v>304000</v>
      </c>
      <c r="I39" s="62">
        <f t="shared" si="11"/>
        <v>500000</v>
      </c>
      <c r="J39" s="62">
        <f t="shared" si="11"/>
        <v>300000</v>
      </c>
      <c r="K39" s="62">
        <f t="shared" si="11"/>
        <v>350000</v>
      </c>
      <c r="L39" s="62" t="e">
        <f t="shared" si="11"/>
        <v>#DIV/0!</v>
      </c>
      <c r="M39" s="62">
        <f t="shared" si="11"/>
        <v>650000</v>
      </c>
      <c r="N39" s="62">
        <f t="shared" si="11"/>
        <v>650000</v>
      </c>
    </row>
    <row r="40" spans="1:14" ht="39.75">
      <c r="A40" s="32" t="s">
        <v>64</v>
      </c>
      <c r="B40" s="63" t="s">
        <v>65</v>
      </c>
      <c r="C40" s="64">
        <v>60</v>
      </c>
      <c r="D40" s="34">
        <v>7.3</v>
      </c>
      <c r="E40" s="30">
        <f>D40/C40*100</f>
        <v>12.166666666666666</v>
      </c>
      <c r="F40" s="31">
        <v>3652.46</v>
      </c>
      <c r="G40" s="31">
        <f>F40/C40*100</f>
        <v>6087.4333333333334</v>
      </c>
      <c r="H40" s="25">
        <v>304000</v>
      </c>
      <c r="I40" s="26">
        <v>500000</v>
      </c>
      <c r="J40" s="26">
        <v>300000</v>
      </c>
      <c r="K40" s="26">
        <v>350000</v>
      </c>
      <c r="L40" s="54">
        <f>J40/H40*100</f>
        <v>98.68421052631578</v>
      </c>
      <c r="M40" s="51">
        <v>650000</v>
      </c>
      <c r="N40" s="51">
        <v>650000</v>
      </c>
    </row>
    <row r="41" spans="1:14" ht="39.75" hidden="1">
      <c r="A41" s="32" t="s">
        <v>66</v>
      </c>
      <c r="B41" s="63" t="s">
        <v>67</v>
      </c>
      <c r="C41" s="64">
        <v>0</v>
      </c>
      <c r="D41" s="34">
        <v>1.2</v>
      </c>
      <c r="E41" s="30"/>
      <c r="F41" s="31">
        <v>542.85</v>
      </c>
      <c r="G41" s="31">
        <v>0</v>
      </c>
      <c r="H41" s="25"/>
      <c r="I41" s="26"/>
      <c r="J41" s="26"/>
      <c r="K41" s="26"/>
      <c r="L41" s="54" t="e">
        <f>J41/H41*100</f>
        <v>#DIV/0!</v>
      </c>
      <c r="M41" s="51"/>
      <c r="N41" s="51"/>
    </row>
    <row r="42" spans="1:14" ht="18.75" hidden="1">
      <c r="A42" s="32" t="s">
        <v>68</v>
      </c>
      <c r="B42" s="33" t="s">
        <v>69</v>
      </c>
      <c r="C42" s="64"/>
      <c r="D42" s="34"/>
      <c r="E42" s="30"/>
      <c r="F42" s="31"/>
      <c r="G42" s="31"/>
      <c r="H42" s="31">
        <f>H43</f>
        <v>0</v>
      </c>
      <c r="I42" s="26"/>
      <c r="J42" s="26"/>
      <c r="K42" s="26"/>
      <c r="L42" s="54" t="e">
        <f>J42/H42*100</f>
        <v>#DIV/0!</v>
      </c>
      <c r="M42" s="51"/>
      <c r="N42" s="51"/>
    </row>
    <row r="43" spans="1:14" ht="18.75" hidden="1">
      <c r="A43" s="32" t="s">
        <v>70</v>
      </c>
      <c r="B43" s="33" t="s">
        <v>71</v>
      </c>
      <c r="C43" s="64"/>
      <c r="D43" s="34"/>
      <c r="E43" s="30"/>
      <c r="F43" s="31"/>
      <c r="G43" s="31"/>
      <c r="H43" s="31"/>
      <c r="I43" s="26"/>
      <c r="J43" s="26"/>
      <c r="K43" s="26"/>
      <c r="L43" s="54" t="e">
        <f>J43/H43*100</f>
        <v>#DIV/0!</v>
      </c>
      <c r="M43" s="51"/>
      <c r="N43" s="51"/>
    </row>
    <row r="44" spans="1:14" ht="39.75" hidden="1">
      <c r="A44" s="32" t="s">
        <v>72</v>
      </c>
      <c r="B44" s="63" t="s">
        <v>73</v>
      </c>
      <c r="C44" s="64"/>
      <c r="D44" s="34"/>
      <c r="E44" s="30"/>
      <c r="F44" s="31"/>
      <c r="G44" s="31"/>
      <c r="H44" s="31"/>
      <c r="I44" s="26"/>
      <c r="J44" s="26"/>
      <c r="K44" s="26"/>
      <c r="L44" s="54"/>
      <c r="M44" s="51"/>
      <c r="N44" s="51"/>
    </row>
    <row r="45" spans="1:14" ht="39.75" hidden="1">
      <c r="A45" s="32" t="s">
        <v>74</v>
      </c>
      <c r="B45" s="63" t="s">
        <v>75</v>
      </c>
      <c r="C45" s="64"/>
      <c r="D45" s="34"/>
      <c r="E45" s="30"/>
      <c r="F45" s="31"/>
      <c r="G45" s="31"/>
      <c r="H45" s="31"/>
      <c r="I45" s="26"/>
      <c r="J45" s="26"/>
      <c r="K45" s="26"/>
      <c r="L45" s="54"/>
      <c r="M45" s="51"/>
      <c r="N45" s="51"/>
    </row>
    <row r="46" spans="1:14" ht="19.5">
      <c r="A46" s="59" t="s">
        <v>76</v>
      </c>
      <c r="B46" s="60" t="s">
        <v>77</v>
      </c>
      <c r="C46" s="65">
        <f t="shared" ref="C46:N46" si="12">C47+C51</f>
        <v>230</v>
      </c>
      <c r="D46" s="65">
        <f t="shared" si="12"/>
        <v>0</v>
      </c>
      <c r="E46" s="65">
        <f t="shared" si="12"/>
        <v>0</v>
      </c>
      <c r="F46" s="65">
        <f t="shared" si="12"/>
        <v>122577.88</v>
      </c>
      <c r="G46" s="65">
        <f t="shared" si="12"/>
        <v>100405.52499999999</v>
      </c>
      <c r="H46" s="65">
        <f t="shared" si="12"/>
        <v>2135000</v>
      </c>
      <c r="I46" s="66">
        <f t="shared" si="12"/>
        <v>1045000</v>
      </c>
      <c r="J46" s="66">
        <f t="shared" si="12"/>
        <v>7800000</v>
      </c>
      <c r="K46" s="66">
        <f t="shared" si="12"/>
        <v>8300000</v>
      </c>
      <c r="L46" s="66">
        <f t="shared" si="12"/>
        <v>1904.0196233581262</v>
      </c>
      <c r="M46" s="66">
        <f t="shared" si="12"/>
        <v>3500000</v>
      </c>
      <c r="N46" s="66">
        <f t="shared" si="12"/>
        <v>3900000</v>
      </c>
    </row>
    <row r="47" spans="1:14" ht="27">
      <c r="A47" s="32" t="s">
        <v>78</v>
      </c>
      <c r="B47" s="63" t="s">
        <v>79</v>
      </c>
      <c r="C47" s="24">
        <f>C48+C49</f>
        <v>80</v>
      </c>
      <c r="D47" s="24">
        <f>D48+D49</f>
        <v>0</v>
      </c>
      <c r="E47" s="24">
        <f>E48+E49</f>
        <v>0</v>
      </c>
      <c r="F47" s="24">
        <f>F48+F49</f>
        <v>32443.82</v>
      </c>
      <c r="G47" s="24">
        <f>G48+G49</f>
        <v>40545.524999999994</v>
      </c>
      <c r="H47" s="24">
        <f>H48+H49+H50</f>
        <v>355000</v>
      </c>
      <c r="I47" s="67">
        <f t="shared" ref="I47:N47" si="13">I48</f>
        <v>45000</v>
      </c>
      <c r="J47" s="67">
        <f t="shared" si="13"/>
        <v>6500000</v>
      </c>
      <c r="K47" s="67">
        <f t="shared" si="13"/>
        <v>7000000</v>
      </c>
      <c r="L47" s="67">
        <f t="shared" si="13"/>
        <v>1830.9859154929577</v>
      </c>
      <c r="M47" s="67">
        <f t="shared" si="13"/>
        <v>2200000</v>
      </c>
      <c r="N47" s="67">
        <f t="shared" si="13"/>
        <v>2500000</v>
      </c>
    </row>
    <row r="48" spans="1:14" ht="27">
      <c r="A48" s="32" t="s">
        <v>80</v>
      </c>
      <c r="B48" s="63" t="s">
        <v>79</v>
      </c>
      <c r="C48" s="24">
        <v>80</v>
      </c>
      <c r="D48" s="34"/>
      <c r="E48" s="30"/>
      <c r="F48" s="31">
        <v>32436.42</v>
      </c>
      <c r="G48" s="31">
        <f>F48/C48*100</f>
        <v>40545.524999999994</v>
      </c>
      <c r="H48" s="25">
        <v>355000</v>
      </c>
      <c r="I48" s="26">
        <v>45000</v>
      </c>
      <c r="J48" s="26">
        <v>6500000</v>
      </c>
      <c r="K48" s="26">
        <v>7000000</v>
      </c>
      <c r="L48" s="54">
        <f>J48/H48*100</f>
        <v>1830.9859154929577</v>
      </c>
      <c r="M48" s="51">
        <v>2200000</v>
      </c>
      <c r="N48" s="51">
        <v>2500000</v>
      </c>
    </row>
    <row r="49" spans="1:14" ht="18.75" hidden="1">
      <c r="A49" s="32" t="s">
        <v>81</v>
      </c>
      <c r="B49" s="23" t="s">
        <v>82</v>
      </c>
      <c r="C49" s="24">
        <v>0</v>
      </c>
      <c r="D49" s="34"/>
      <c r="E49" s="30"/>
      <c r="F49" s="31">
        <v>7.4</v>
      </c>
      <c r="G49" s="31"/>
      <c r="H49" s="25"/>
      <c r="I49" s="26"/>
      <c r="J49" s="26"/>
      <c r="K49" s="26"/>
      <c r="L49" s="54"/>
      <c r="M49" s="51"/>
      <c r="N49" s="51"/>
    </row>
    <row r="50" spans="1:14" ht="18.75" hidden="1">
      <c r="A50" s="32" t="s">
        <v>83</v>
      </c>
      <c r="B50" s="23" t="s">
        <v>84</v>
      </c>
      <c r="C50" s="24"/>
      <c r="D50" s="34"/>
      <c r="E50" s="30"/>
      <c r="F50" s="31"/>
      <c r="G50" s="31"/>
      <c r="H50" s="25"/>
      <c r="I50" s="26"/>
      <c r="J50" s="26"/>
      <c r="K50" s="26"/>
      <c r="L50" s="54"/>
      <c r="M50" s="51"/>
      <c r="N50" s="51"/>
    </row>
    <row r="51" spans="1:14" ht="27">
      <c r="A51" s="32" t="s">
        <v>85</v>
      </c>
      <c r="B51" s="63" t="s">
        <v>86</v>
      </c>
      <c r="C51" s="24">
        <f>C52+C53+C54</f>
        <v>150</v>
      </c>
      <c r="D51" s="24">
        <f>D52+D53+D54</f>
        <v>0</v>
      </c>
      <c r="E51" s="24">
        <f>E52+E53+E54</f>
        <v>0</v>
      </c>
      <c r="F51" s="24">
        <f>F52+F53+F54</f>
        <v>90134.06</v>
      </c>
      <c r="G51" s="24">
        <f>G52+G53+G54</f>
        <v>59860</v>
      </c>
      <c r="H51" s="24">
        <f>H52+H53+H54+H59</f>
        <v>1780000</v>
      </c>
      <c r="I51" s="67">
        <f t="shared" ref="I51:N51" si="14">I52</f>
        <v>1000000</v>
      </c>
      <c r="J51" s="67">
        <f t="shared" si="14"/>
        <v>1300000</v>
      </c>
      <c r="K51" s="67">
        <f t="shared" si="14"/>
        <v>1300000</v>
      </c>
      <c r="L51" s="67">
        <f t="shared" si="14"/>
        <v>73.033707865168537</v>
      </c>
      <c r="M51" s="67">
        <f t="shared" si="14"/>
        <v>1300000</v>
      </c>
      <c r="N51" s="67">
        <f t="shared" si="14"/>
        <v>1400000</v>
      </c>
    </row>
    <row r="52" spans="1:14" ht="27">
      <c r="A52" s="32" t="s">
        <v>87</v>
      </c>
      <c r="B52" s="63" t="s">
        <v>86</v>
      </c>
      <c r="C52" s="24">
        <v>150</v>
      </c>
      <c r="D52" s="34"/>
      <c r="E52" s="30"/>
      <c r="F52" s="31">
        <v>89790</v>
      </c>
      <c r="G52" s="31">
        <f>F52/C52*100</f>
        <v>59860</v>
      </c>
      <c r="H52" s="31">
        <v>1780000</v>
      </c>
      <c r="I52" s="26">
        <v>1000000</v>
      </c>
      <c r="J52" s="26">
        <v>1300000</v>
      </c>
      <c r="K52" s="26">
        <v>1300000</v>
      </c>
      <c r="L52" s="54">
        <f>J52/H52*100</f>
        <v>73.033707865168537</v>
      </c>
      <c r="M52" s="51">
        <v>1300000</v>
      </c>
      <c r="N52" s="51">
        <v>1400000</v>
      </c>
    </row>
    <row r="53" spans="1:14" ht="18.75" hidden="1">
      <c r="A53" s="32" t="s">
        <v>88</v>
      </c>
      <c r="B53" s="23" t="s">
        <v>89</v>
      </c>
      <c r="C53" s="24">
        <v>0</v>
      </c>
      <c r="D53" s="34"/>
      <c r="E53" s="30"/>
      <c r="F53" s="31">
        <v>344.06</v>
      </c>
      <c r="G53" s="31"/>
      <c r="H53" s="25"/>
      <c r="I53" s="26"/>
      <c r="J53" s="26"/>
      <c r="K53" s="26"/>
      <c r="L53" s="54"/>
      <c r="M53" s="51"/>
      <c r="N53" s="51"/>
    </row>
    <row r="54" spans="1:14" ht="18.75" hidden="1">
      <c r="A54" s="32" t="s">
        <v>90</v>
      </c>
      <c r="B54" s="23" t="s">
        <v>91</v>
      </c>
      <c r="C54" s="24">
        <v>0</v>
      </c>
      <c r="D54" s="34"/>
      <c r="E54" s="30"/>
      <c r="F54" s="31"/>
      <c r="G54" s="31"/>
      <c r="H54" s="25"/>
      <c r="I54" s="26"/>
      <c r="J54" s="26"/>
      <c r="K54" s="26"/>
      <c r="L54" s="68"/>
      <c r="M54" s="51"/>
      <c r="N54" s="51"/>
    </row>
    <row r="55" spans="1:14" ht="18.75" hidden="1">
      <c r="A55" s="22" t="s">
        <v>92</v>
      </c>
      <c r="B55" s="69" t="s">
        <v>93</v>
      </c>
      <c r="C55" s="70"/>
      <c r="D55" s="71">
        <f>D56+D57+D58</f>
        <v>44.6</v>
      </c>
      <c r="E55" s="30" t="e">
        <f>D55/C55*100</f>
        <v>#DIV/0!</v>
      </c>
      <c r="F55" s="72">
        <f>F56+F57+F58</f>
        <v>84.6</v>
      </c>
      <c r="G55" s="72" t="e">
        <f>F55/C55*100</f>
        <v>#DIV/0!</v>
      </c>
      <c r="H55" s="25"/>
      <c r="I55" s="26"/>
      <c r="J55" s="26"/>
      <c r="K55" s="26"/>
      <c r="L55" s="68" t="e">
        <f>J55/H55*100</f>
        <v>#DIV/0!</v>
      </c>
      <c r="M55" s="51"/>
      <c r="N55" s="51"/>
    </row>
    <row r="56" spans="1:14" ht="18.75" hidden="1">
      <c r="A56" s="22" t="s">
        <v>94</v>
      </c>
      <c r="B56" s="23" t="s">
        <v>95</v>
      </c>
      <c r="C56" s="24"/>
      <c r="D56" s="34">
        <v>39.200000000000003</v>
      </c>
      <c r="E56" s="30" t="e">
        <f>D56/C56*100</f>
        <v>#DIV/0!</v>
      </c>
      <c r="F56" s="31">
        <v>50.3</v>
      </c>
      <c r="G56" s="31" t="e">
        <f>F56/C56*100</f>
        <v>#DIV/0!</v>
      </c>
      <c r="H56" s="25"/>
      <c r="I56" s="26"/>
      <c r="J56" s="26"/>
      <c r="K56" s="26"/>
      <c r="L56" s="68" t="e">
        <f>J56/H56*100</f>
        <v>#DIV/0!</v>
      </c>
      <c r="M56" s="51"/>
      <c r="N56" s="51"/>
    </row>
    <row r="57" spans="1:14" ht="18.75" hidden="1">
      <c r="A57" s="22" t="s">
        <v>96</v>
      </c>
      <c r="B57" s="23" t="s">
        <v>97</v>
      </c>
      <c r="C57" s="24"/>
      <c r="D57" s="34">
        <v>2.9</v>
      </c>
      <c r="E57" s="30" t="e">
        <f>D57/C57*100</f>
        <v>#DIV/0!</v>
      </c>
      <c r="F57" s="31">
        <v>5.6</v>
      </c>
      <c r="G57" s="31" t="e">
        <f>F57/C57*100</f>
        <v>#DIV/0!</v>
      </c>
      <c r="H57" s="25"/>
      <c r="I57" s="26"/>
      <c r="J57" s="26"/>
      <c r="K57" s="26"/>
      <c r="L57" s="68" t="e">
        <f>J57/H57*100</f>
        <v>#DIV/0!</v>
      </c>
      <c r="M57" s="51"/>
      <c r="N57" s="51"/>
    </row>
    <row r="58" spans="1:14" ht="18.75" hidden="1">
      <c r="A58" s="22" t="s">
        <v>98</v>
      </c>
      <c r="B58" s="23" t="s">
        <v>99</v>
      </c>
      <c r="C58" s="24"/>
      <c r="D58" s="34">
        <v>2.5</v>
      </c>
      <c r="E58" s="30" t="e">
        <f>D58/C58*100</f>
        <v>#DIV/0!</v>
      </c>
      <c r="F58" s="31">
        <v>28.7</v>
      </c>
      <c r="G58" s="31" t="e">
        <f>F58/C58*100</f>
        <v>#DIV/0!</v>
      </c>
      <c r="H58" s="25"/>
      <c r="I58" s="26"/>
      <c r="J58" s="26"/>
      <c r="K58" s="26"/>
      <c r="L58" s="68" t="e">
        <f>J58/H58*100</f>
        <v>#DIV/0!</v>
      </c>
      <c r="M58" s="51"/>
      <c r="N58" s="51"/>
    </row>
    <row r="59" spans="1:14" ht="18.75" hidden="1">
      <c r="A59" s="32" t="s">
        <v>90</v>
      </c>
      <c r="B59" s="23" t="s">
        <v>91</v>
      </c>
      <c r="C59" s="24"/>
      <c r="D59" s="34"/>
      <c r="E59" s="30"/>
      <c r="F59" s="31"/>
      <c r="G59" s="31"/>
      <c r="H59" s="25"/>
      <c r="I59" s="26"/>
      <c r="J59" s="26"/>
      <c r="K59" s="26"/>
      <c r="L59" s="68"/>
      <c r="M59" s="51"/>
      <c r="N59" s="51"/>
    </row>
    <row r="60" spans="1:14" ht="18.75" hidden="1">
      <c r="A60" s="22" t="s">
        <v>100</v>
      </c>
      <c r="B60" s="23" t="s">
        <v>97</v>
      </c>
      <c r="C60" s="24">
        <v>0</v>
      </c>
      <c r="D60" s="34"/>
      <c r="E60" s="30"/>
      <c r="F60" s="31">
        <v>3053.53</v>
      </c>
      <c r="G60" s="31"/>
      <c r="H60" s="25"/>
      <c r="I60" s="26"/>
      <c r="J60" s="26"/>
      <c r="K60" s="26"/>
      <c r="L60" s="68"/>
      <c r="M60" s="51"/>
      <c r="N60" s="51"/>
    </row>
    <row r="61" spans="1:14" ht="18.75" hidden="1">
      <c r="A61" s="22" t="s">
        <v>101</v>
      </c>
      <c r="B61" s="23" t="s">
        <v>99</v>
      </c>
      <c r="C61" s="24">
        <v>0</v>
      </c>
      <c r="D61" s="34"/>
      <c r="E61" s="30"/>
      <c r="F61" s="31">
        <v>0</v>
      </c>
      <c r="G61" s="31"/>
      <c r="H61" s="25"/>
      <c r="I61" s="26"/>
      <c r="J61" s="26"/>
      <c r="K61" s="26"/>
      <c r="L61" s="68"/>
      <c r="M61" s="51"/>
      <c r="N61" s="51"/>
    </row>
    <row r="62" spans="1:14" ht="38.25" customHeight="1">
      <c r="A62" s="19" t="s">
        <v>102</v>
      </c>
      <c r="B62" s="73" t="s">
        <v>103</v>
      </c>
      <c r="C62" s="74">
        <f>C64+C65</f>
        <v>300</v>
      </c>
      <c r="D62" s="74">
        <f>D64+D65</f>
        <v>0</v>
      </c>
      <c r="E62" s="74">
        <f>E64+E65</f>
        <v>0</v>
      </c>
      <c r="F62" s="74">
        <f>F64+F65</f>
        <v>74871.259999999995</v>
      </c>
      <c r="G62" s="74">
        <f>G64+G65</f>
        <v>27730.096296296295</v>
      </c>
      <c r="H62" s="75">
        <f t="shared" ref="H62:N62" si="15">H64+H65+H63+H66</f>
        <v>180000</v>
      </c>
      <c r="I62" s="75">
        <f t="shared" si="15"/>
        <v>60000</v>
      </c>
      <c r="J62" s="75">
        <f t="shared" si="15"/>
        <v>210000</v>
      </c>
      <c r="K62" s="75">
        <f t="shared" si="15"/>
        <v>210000</v>
      </c>
      <c r="L62" s="75" t="e">
        <f t="shared" si="15"/>
        <v>#DIV/0!</v>
      </c>
      <c r="M62" s="75">
        <f t="shared" si="15"/>
        <v>100000</v>
      </c>
      <c r="N62" s="75">
        <f t="shared" si="15"/>
        <v>110000</v>
      </c>
    </row>
    <row r="63" spans="1:14" ht="60.75" hidden="1">
      <c r="A63" s="76" t="s">
        <v>104</v>
      </c>
      <c r="B63" s="77" t="s">
        <v>105</v>
      </c>
      <c r="C63" s="78"/>
      <c r="D63" s="79"/>
      <c r="E63" s="78"/>
      <c r="F63" s="79"/>
      <c r="G63" s="79"/>
      <c r="H63" s="78">
        <v>112000</v>
      </c>
      <c r="I63" s="80"/>
      <c r="J63" s="80"/>
      <c r="K63" s="80"/>
      <c r="L63" s="81">
        <f>J63/H63*100</f>
        <v>0</v>
      </c>
      <c r="M63" s="51"/>
      <c r="N63" s="51"/>
    </row>
    <row r="64" spans="1:14" ht="60.75">
      <c r="A64" s="32" t="s">
        <v>106</v>
      </c>
      <c r="B64" s="82" t="s">
        <v>107</v>
      </c>
      <c r="C64" s="83">
        <v>270</v>
      </c>
      <c r="D64" s="84">
        <v>0</v>
      </c>
      <c r="E64" s="85">
        <f>D64/C64*100</f>
        <v>0</v>
      </c>
      <c r="F64" s="86">
        <v>74871.259999999995</v>
      </c>
      <c r="G64" s="86">
        <f>F64/C64*100</f>
        <v>27730.096296296295</v>
      </c>
      <c r="H64" s="87"/>
      <c r="I64" s="26">
        <v>60000</v>
      </c>
      <c r="J64" s="26">
        <v>50000</v>
      </c>
      <c r="K64" s="26">
        <v>50000</v>
      </c>
      <c r="L64" s="81" t="e">
        <f>J64/H64*100</f>
        <v>#DIV/0!</v>
      </c>
      <c r="M64" s="51">
        <v>100000</v>
      </c>
      <c r="N64" s="51">
        <v>110000</v>
      </c>
    </row>
    <row r="65" spans="1:14" ht="42.75" customHeight="1">
      <c r="A65" s="32" t="s">
        <v>108</v>
      </c>
      <c r="B65" s="82" t="s">
        <v>109</v>
      </c>
      <c r="C65" s="88">
        <v>30</v>
      </c>
      <c r="D65" s="89"/>
      <c r="E65" s="90">
        <f>D65/C65*100</f>
        <v>0</v>
      </c>
      <c r="F65" s="91"/>
      <c r="G65" s="92"/>
      <c r="H65" s="93">
        <v>68000</v>
      </c>
      <c r="I65" s="31"/>
      <c r="J65" s="26">
        <v>160000</v>
      </c>
      <c r="K65" s="26">
        <v>160000</v>
      </c>
      <c r="L65" s="27">
        <f>J65/H65*100</f>
        <v>235.29411764705884</v>
      </c>
      <c r="M65" s="35"/>
      <c r="N65" s="35"/>
    </row>
    <row r="66" spans="1:14" ht="42.75" hidden="1" customHeight="1">
      <c r="A66" s="44"/>
      <c r="B66" s="94"/>
      <c r="C66" s="95"/>
      <c r="D66" s="96"/>
      <c r="E66" s="97"/>
      <c r="F66" s="98"/>
      <c r="G66" s="99"/>
      <c r="H66" s="48"/>
      <c r="I66" s="31"/>
      <c r="J66" s="26"/>
      <c r="K66" s="26"/>
      <c r="L66" s="46"/>
      <c r="M66" s="28"/>
      <c r="N66" s="28"/>
    </row>
    <row r="67" spans="1:14" ht="31.5" customHeight="1">
      <c r="A67" s="100" t="s">
        <v>110</v>
      </c>
      <c r="B67" s="73" t="s">
        <v>111</v>
      </c>
      <c r="C67" s="101"/>
      <c r="D67" s="71"/>
      <c r="E67" s="30"/>
      <c r="F67" s="102"/>
      <c r="G67" s="30"/>
      <c r="H67" s="30"/>
      <c r="I67" s="30"/>
      <c r="J67" s="30">
        <f>J69</f>
        <v>150000</v>
      </c>
      <c r="K67" s="30">
        <f>K69</f>
        <v>150000</v>
      </c>
      <c r="L67" s="30">
        <f>L69</f>
        <v>0</v>
      </c>
      <c r="M67" s="30"/>
      <c r="N67" s="30"/>
    </row>
    <row r="68" spans="1:14" ht="32.25" hidden="1" customHeight="1">
      <c r="A68" s="32" t="s">
        <v>112</v>
      </c>
      <c r="B68" s="82" t="s">
        <v>113</v>
      </c>
      <c r="C68" s="64"/>
      <c r="D68" s="29"/>
      <c r="E68" s="103"/>
      <c r="F68" s="104"/>
      <c r="G68" s="103"/>
      <c r="H68" s="103"/>
      <c r="I68" s="103"/>
      <c r="J68" s="105">
        <v>241164</v>
      </c>
      <c r="K68" s="105">
        <v>253000</v>
      </c>
      <c r="L68" s="27"/>
      <c r="M68" s="28"/>
      <c r="N68" s="28"/>
    </row>
    <row r="69" spans="1:14" ht="19.5" customHeight="1">
      <c r="A69" s="32" t="s">
        <v>114</v>
      </c>
      <c r="B69" s="82" t="s">
        <v>115</v>
      </c>
      <c r="C69" s="64"/>
      <c r="D69" s="34"/>
      <c r="E69" s="30"/>
      <c r="F69" s="25"/>
      <c r="G69" s="31"/>
      <c r="H69" s="31"/>
      <c r="I69" s="31"/>
      <c r="J69" s="26">
        <v>150000</v>
      </c>
      <c r="K69" s="26">
        <v>150000</v>
      </c>
      <c r="L69" s="27"/>
      <c r="M69" s="35"/>
      <c r="N69" s="35"/>
    </row>
    <row r="70" spans="1:14" ht="18" customHeight="1">
      <c r="A70" s="37" t="s">
        <v>116</v>
      </c>
      <c r="B70" s="106" t="s">
        <v>117</v>
      </c>
      <c r="C70" s="107">
        <f>C73</f>
        <v>0</v>
      </c>
      <c r="D70" s="107">
        <f>D73</f>
        <v>0</v>
      </c>
      <c r="E70" s="107">
        <f>E73</f>
        <v>0</v>
      </c>
      <c r="F70" s="107">
        <f>F73</f>
        <v>0</v>
      </c>
      <c r="G70" s="107">
        <f>G73</f>
        <v>0</v>
      </c>
      <c r="H70" s="107">
        <f t="shared" ref="H70:N70" si="16">H73+H71</f>
        <v>270000</v>
      </c>
      <c r="I70" s="107">
        <f>I73+I71+I72</f>
        <v>0</v>
      </c>
      <c r="J70" s="107">
        <f t="shared" si="16"/>
        <v>250000</v>
      </c>
      <c r="K70" s="107">
        <f t="shared" si="16"/>
        <v>300000</v>
      </c>
      <c r="L70" s="107">
        <f t="shared" si="16"/>
        <v>131.57894736842107</v>
      </c>
      <c r="M70" s="107">
        <f t="shared" si="16"/>
        <v>0</v>
      </c>
      <c r="N70" s="107">
        <f t="shared" si="16"/>
        <v>0</v>
      </c>
    </row>
    <row r="71" spans="1:14" ht="45" hidden="1" customHeight="1">
      <c r="A71" s="108" t="s">
        <v>118</v>
      </c>
      <c r="B71" s="109" t="s">
        <v>119</v>
      </c>
      <c r="C71" s="64"/>
      <c r="D71" s="34"/>
      <c r="E71" s="30"/>
      <c r="F71" s="25"/>
      <c r="G71" s="31"/>
      <c r="H71" s="31">
        <v>80000</v>
      </c>
      <c r="I71" s="31"/>
      <c r="J71" s="26"/>
      <c r="K71" s="26"/>
      <c r="L71" s="24">
        <f>J71/H71*100</f>
        <v>0</v>
      </c>
      <c r="M71" s="28"/>
      <c r="N71" s="28"/>
    </row>
    <row r="72" spans="1:14" ht="45" customHeight="1">
      <c r="A72" s="108" t="s">
        <v>120</v>
      </c>
      <c r="B72" s="110" t="s">
        <v>121</v>
      </c>
      <c r="C72" s="64"/>
      <c r="D72" s="34"/>
      <c r="E72" s="30"/>
      <c r="F72" s="25"/>
      <c r="G72" s="31"/>
      <c r="H72" s="31"/>
      <c r="I72" s="31"/>
      <c r="J72" s="26"/>
      <c r="K72" s="26"/>
      <c r="L72" s="24"/>
      <c r="M72" s="28"/>
      <c r="N72" s="28"/>
    </row>
    <row r="73" spans="1:14" ht="40.5" customHeight="1">
      <c r="A73" s="108" t="s">
        <v>122</v>
      </c>
      <c r="B73" s="111" t="s">
        <v>123</v>
      </c>
      <c r="C73" s="64"/>
      <c r="D73" s="34"/>
      <c r="E73" s="30"/>
      <c r="F73" s="25"/>
      <c r="G73" s="31"/>
      <c r="H73" s="31">
        <v>190000</v>
      </c>
      <c r="I73" s="31"/>
      <c r="J73" s="26">
        <v>250000</v>
      </c>
      <c r="K73" s="26">
        <v>300000</v>
      </c>
      <c r="L73" s="24">
        <f>J73/H73*100</f>
        <v>131.57894736842107</v>
      </c>
      <c r="M73" s="35"/>
      <c r="N73" s="35"/>
    </row>
    <row r="74" spans="1:14" ht="22.5" customHeight="1">
      <c r="A74" s="112" t="s">
        <v>124</v>
      </c>
      <c r="B74" s="113" t="s">
        <v>125</v>
      </c>
      <c r="C74" s="101"/>
      <c r="D74" s="71"/>
      <c r="E74" s="30"/>
      <c r="F74" s="102"/>
      <c r="G74" s="30"/>
      <c r="H74" s="30" t="e">
        <f>H75+H77+H79+#REF!+H84+H85</f>
        <v>#REF!</v>
      </c>
      <c r="I74" s="114">
        <f>I87+I88</f>
        <v>54000</v>
      </c>
      <c r="J74" s="114">
        <f t="shared" ref="J74:N74" si="17">J78+J88</f>
        <v>0</v>
      </c>
      <c r="K74" s="114">
        <f t="shared" si="17"/>
        <v>0</v>
      </c>
      <c r="L74" s="114">
        <f t="shared" si="17"/>
        <v>0</v>
      </c>
      <c r="M74" s="114">
        <f t="shared" si="17"/>
        <v>2000</v>
      </c>
      <c r="N74" s="114">
        <f t="shared" si="17"/>
        <v>2000</v>
      </c>
    </row>
    <row r="75" spans="1:14" ht="34.5" hidden="1" customHeight="1">
      <c r="A75" s="115"/>
      <c r="B75" s="116"/>
      <c r="C75" s="101"/>
      <c r="D75" s="71"/>
      <c r="E75" s="30"/>
      <c r="F75" s="102"/>
      <c r="G75" s="30"/>
      <c r="H75" s="30"/>
      <c r="I75" s="114"/>
      <c r="J75" s="114"/>
      <c r="K75" s="114"/>
      <c r="L75" s="117"/>
      <c r="M75" s="51"/>
      <c r="N75" s="51"/>
    </row>
    <row r="76" spans="1:14" ht="40.5" hidden="1" customHeight="1">
      <c r="A76" s="118"/>
      <c r="B76" s="119"/>
      <c r="C76" s="64"/>
      <c r="D76" s="120"/>
      <c r="E76" s="121"/>
      <c r="F76" s="122"/>
      <c r="G76" s="121"/>
      <c r="H76" s="121"/>
      <c r="I76" s="123"/>
      <c r="J76" s="123"/>
      <c r="K76" s="123"/>
      <c r="L76" s="117"/>
      <c r="M76" s="51"/>
      <c r="N76" s="51"/>
    </row>
    <row r="77" spans="1:14" ht="40.5" hidden="1" customHeight="1">
      <c r="A77" s="108"/>
      <c r="B77" s="111"/>
      <c r="C77" s="64"/>
      <c r="D77" s="29"/>
      <c r="E77" s="103"/>
      <c r="F77" s="104"/>
      <c r="G77" s="103"/>
      <c r="H77" s="103"/>
      <c r="I77" s="105"/>
      <c r="J77" s="105"/>
      <c r="K77" s="105"/>
      <c r="L77" s="105"/>
      <c r="M77" s="105"/>
      <c r="N77" s="105"/>
    </row>
    <row r="78" spans="1:14" ht="55.5" hidden="1" customHeight="1">
      <c r="A78" s="124"/>
      <c r="B78" s="125"/>
      <c r="C78" s="64"/>
      <c r="D78" s="120"/>
      <c r="E78" s="121"/>
      <c r="F78" s="122"/>
      <c r="G78" s="121"/>
      <c r="H78" s="121"/>
      <c r="I78" s="123"/>
      <c r="J78" s="123"/>
      <c r="K78" s="123"/>
      <c r="L78" s="117"/>
      <c r="M78" s="51"/>
      <c r="N78" s="51"/>
    </row>
    <row r="79" spans="1:14" ht="40.5" hidden="1" customHeight="1">
      <c r="A79" s="112"/>
      <c r="B79" s="126"/>
      <c r="C79" s="101"/>
      <c r="D79" s="71"/>
      <c r="E79" s="30"/>
      <c r="F79" s="102"/>
      <c r="G79" s="30"/>
      <c r="H79" s="30"/>
      <c r="I79" s="30"/>
      <c r="J79" s="114"/>
      <c r="K79" s="114"/>
      <c r="L79" s="21"/>
      <c r="M79" s="28"/>
      <c r="N79" s="28"/>
    </row>
    <row r="80" spans="1:14" ht="40.5" hidden="1" customHeight="1">
      <c r="A80" s="108"/>
      <c r="B80" s="111"/>
      <c r="C80" s="64"/>
      <c r="D80" s="120"/>
      <c r="E80" s="121"/>
      <c r="F80" s="122"/>
      <c r="G80" s="121"/>
      <c r="H80" s="121"/>
      <c r="I80" s="121"/>
      <c r="J80" s="123"/>
      <c r="K80" s="123"/>
      <c r="L80" s="21"/>
      <c r="M80" s="28"/>
      <c r="N80" s="28"/>
    </row>
    <row r="81" spans="1:14" ht="40.5" hidden="1" customHeight="1">
      <c r="A81" s="127"/>
      <c r="B81" s="128"/>
      <c r="C81" s="129"/>
      <c r="D81" s="130"/>
      <c r="E81" s="61"/>
      <c r="F81" s="131"/>
      <c r="G81" s="61"/>
      <c r="H81" s="61"/>
      <c r="I81" s="61"/>
      <c r="J81" s="62"/>
      <c r="K81" s="62"/>
      <c r="L81" s="21"/>
      <c r="M81" s="28"/>
      <c r="N81" s="28"/>
    </row>
    <row r="82" spans="1:14" ht="40.5" hidden="1" customHeight="1">
      <c r="A82" s="108"/>
      <c r="B82" s="111"/>
      <c r="C82" s="64"/>
      <c r="D82" s="120"/>
      <c r="E82" s="121"/>
      <c r="F82" s="122"/>
      <c r="G82" s="121"/>
      <c r="H82" s="121"/>
      <c r="I82" s="121"/>
      <c r="J82" s="123"/>
      <c r="K82" s="123"/>
      <c r="L82" s="21"/>
      <c r="M82" s="28"/>
      <c r="N82" s="28"/>
    </row>
    <row r="83" spans="1:14" ht="40.5" hidden="1" customHeight="1">
      <c r="A83" s="112"/>
      <c r="B83" s="132"/>
      <c r="C83" s="101"/>
      <c r="D83" s="71"/>
      <c r="E83" s="30"/>
      <c r="F83" s="102"/>
      <c r="G83" s="30"/>
      <c r="H83" s="30"/>
      <c r="I83" s="30"/>
      <c r="J83" s="114"/>
      <c r="K83" s="114"/>
      <c r="L83" s="21"/>
      <c r="M83" s="28"/>
      <c r="N83" s="28"/>
    </row>
    <row r="84" spans="1:14" ht="40.5" hidden="1" customHeight="1">
      <c r="A84" s="100" t="s">
        <v>126</v>
      </c>
      <c r="B84" s="126" t="s">
        <v>127</v>
      </c>
      <c r="C84" s="101"/>
      <c r="D84" s="71"/>
      <c r="E84" s="30"/>
      <c r="F84" s="102"/>
      <c r="G84" s="30"/>
      <c r="H84" s="30">
        <v>1000</v>
      </c>
      <c r="I84" s="30">
        <v>500</v>
      </c>
      <c r="J84" s="114">
        <v>500</v>
      </c>
      <c r="K84" s="114">
        <v>500</v>
      </c>
      <c r="L84" s="21"/>
      <c r="M84" s="28"/>
      <c r="N84" s="28"/>
    </row>
    <row r="85" spans="1:14" ht="40.5" hidden="1" customHeight="1">
      <c r="A85" s="115"/>
      <c r="B85" s="126"/>
      <c r="C85" s="101"/>
      <c r="D85" s="71"/>
      <c r="E85" s="30"/>
      <c r="F85" s="102"/>
      <c r="G85" s="30"/>
      <c r="H85" s="30"/>
      <c r="I85" s="30"/>
      <c r="J85" s="114"/>
      <c r="K85" s="114"/>
      <c r="L85" s="21"/>
      <c r="M85" s="28"/>
      <c r="N85" s="28"/>
    </row>
    <row r="86" spans="1:14" ht="40.5" hidden="1" customHeight="1">
      <c r="A86" s="118"/>
      <c r="B86" s="111"/>
      <c r="C86" s="64"/>
      <c r="D86" s="120"/>
      <c r="E86" s="121"/>
      <c r="F86" s="122"/>
      <c r="G86" s="121"/>
      <c r="H86" s="121"/>
      <c r="I86" s="121"/>
      <c r="J86" s="123"/>
      <c r="K86" s="123"/>
      <c r="L86" s="21"/>
      <c r="M86" s="28"/>
      <c r="N86" s="28"/>
    </row>
    <row r="87" spans="1:14" ht="40.5" customHeight="1">
      <c r="A87" s="118" t="s">
        <v>492</v>
      </c>
      <c r="B87" s="578" t="s">
        <v>491</v>
      </c>
      <c r="C87" s="64"/>
      <c r="D87" s="120"/>
      <c r="E87" s="121"/>
      <c r="F87" s="122"/>
      <c r="G87" s="121"/>
      <c r="H87" s="121"/>
      <c r="I87" s="121">
        <v>50000</v>
      </c>
      <c r="J87" s="123"/>
      <c r="K87" s="123"/>
      <c r="L87" s="21"/>
      <c r="M87" s="28"/>
      <c r="N87" s="28"/>
    </row>
    <row r="88" spans="1:14" ht="49.5" customHeight="1">
      <c r="A88" s="118" t="s">
        <v>128</v>
      </c>
      <c r="B88" s="579" t="s">
        <v>129</v>
      </c>
      <c r="C88" s="64"/>
      <c r="D88" s="120"/>
      <c r="E88" s="121"/>
      <c r="F88" s="122"/>
      <c r="G88" s="121"/>
      <c r="H88" s="121"/>
      <c r="I88" s="123">
        <v>4000</v>
      </c>
      <c r="J88" s="123"/>
      <c r="K88" s="123"/>
      <c r="L88" s="117"/>
      <c r="M88" s="51">
        <v>2000</v>
      </c>
      <c r="N88" s="51">
        <v>2000</v>
      </c>
    </row>
    <row r="89" spans="1:14" ht="18.75">
      <c r="A89" s="100" t="s">
        <v>130</v>
      </c>
      <c r="B89" s="133" t="s">
        <v>131</v>
      </c>
      <c r="C89" s="134">
        <f t="shared" ref="C89:N89" si="18">C90</f>
        <v>100</v>
      </c>
      <c r="D89" s="134">
        <f t="shared" si="18"/>
        <v>0</v>
      </c>
      <c r="E89" s="134">
        <f t="shared" si="18"/>
        <v>0</v>
      </c>
      <c r="F89" s="134">
        <f t="shared" si="18"/>
        <v>4087</v>
      </c>
      <c r="G89" s="134">
        <f t="shared" si="18"/>
        <v>4086.9999999999995</v>
      </c>
      <c r="H89" s="134">
        <f t="shared" si="18"/>
        <v>10000</v>
      </c>
      <c r="I89" s="135">
        <f>I90+I91</f>
        <v>374800</v>
      </c>
      <c r="J89" s="135">
        <f t="shared" si="18"/>
        <v>0</v>
      </c>
      <c r="K89" s="135">
        <f t="shared" si="18"/>
        <v>0</v>
      </c>
      <c r="L89" s="135">
        <f t="shared" si="18"/>
        <v>0</v>
      </c>
      <c r="M89" s="135">
        <f t="shared" si="18"/>
        <v>0</v>
      </c>
      <c r="N89" s="135">
        <f t="shared" si="18"/>
        <v>0</v>
      </c>
    </row>
    <row r="90" spans="1:14" ht="45.75">
      <c r="A90" s="32" t="s">
        <v>485</v>
      </c>
      <c r="B90" s="82" t="s">
        <v>486</v>
      </c>
      <c r="C90" s="136">
        <v>100</v>
      </c>
      <c r="D90" s="137"/>
      <c r="E90" s="30">
        <f>D90/C90*100</f>
        <v>0</v>
      </c>
      <c r="F90" s="25">
        <v>4087</v>
      </c>
      <c r="G90" s="138">
        <f>F90/C90*100</f>
        <v>4086.9999999999995</v>
      </c>
      <c r="H90" s="31">
        <v>10000</v>
      </c>
      <c r="I90" s="26">
        <v>224800</v>
      </c>
      <c r="J90" s="26"/>
      <c r="K90" s="26"/>
      <c r="L90" s="67"/>
      <c r="M90" s="51"/>
      <c r="N90" s="51"/>
    </row>
    <row r="91" spans="1:14" ht="27" customHeight="1">
      <c r="A91" s="139" t="s">
        <v>487</v>
      </c>
      <c r="B91" s="82" t="s">
        <v>488</v>
      </c>
      <c r="C91" s="140"/>
      <c r="D91" s="141"/>
      <c r="E91" s="41"/>
      <c r="F91" s="49"/>
      <c r="G91" s="142"/>
      <c r="H91" s="48"/>
      <c r="I91" s="50">
        <v>150000</v>
      </c>
      <c r="J91" s="50"/>
      <c r="K91" s="50"/>
      <c r="L91" s="117"/>
      <c r="M91" s="51"/>
      <c r="N91" s="51"/>
    </row>
    <row r="92" spans="1:14" ht="18.75">
      <c r="A92" s="37" t="s">
        <v>132</v>
      </c>
      <c r="B92" s="143" t="s">
        <v>133</v>
      </c>
      <c r="C92" s="57" t="e">
        <f t="shared" ref="C92:N92" si="19">C93</f>
        <v>#REF!</v>
      </c>
      <c r="D92" s="57" t="e">
        <f t="shared" si="19"/>
        <v>#REF!</v>
      </c>
      <c r="E92" s="57" t="e">
        <f t="shared" si="19"/>
        <v>#REF!</v>
      </c>
      <c r="F92" s="57" t="e">
        <f t="shared" si="19"/>
        <v>#REF!</v>
      </c>
      <c r="G92" s="57" t="e">
        <f t="shared" si="19"/>
        <v>#REF!</v>
      </c>
      <c r="H92" s="57">
        <f t="shared" si="19"/>
        <v>5267000</v>
      </c>
      <c r="I92" s="58">
        <f>I93+I110</f>
        <v>464234519</v>
      </c>
      <c r="J92" s="58">
        <f t="shared" si="19"/>
        <v>33000</v>
      </c>
      <c r="K92" s="58">
        <f t="shared" si="19"/>
        <v>33000</v>
      </c>
      <c r="L92" s="58">
        <f t="shared" si="19"/>
        <v>212137.5</v>
      </c>
      <c r="M92" s="58">
        <f t="shared" si="19"/>
        <v>36787000</v>
      </c>
      <c r="N92" s="58">
        <f t="shared" si="19"/>
        <v>36823500</v>
      </c>
    </row>
    <row r="93" spans="1:14" ht="18.75">
      <c r="A93" s="32" t="s">
        <v>134</v>
      </c>
      <c r="B93" s="144" t="s">
        <v>135</v>
      </c>
      <c r="C93" s="24" t="e">
        <f>#REF!</f>
        <v>#REF!</v>
      </c>
      <c r="D93" s="24" t="e">
        <f>#REF!</f>
        <v>#REF!</v>
      </c>
      <c r="E93" s="24" t="e">
        <f>#REF!</f>
        <v>#REF!</v>
      </c>
      <c r="F93" s="24" t="e">
        <f>#REF!</f>
        <v>#REF!</v>
      </c>
      <c r="G93" s="24" t="e">
        <f>#REF!</f>
        <v>#REF!</v>
      </c>
      <c r="H93" s="24">
        <f>H94+H97+H102+H98+H99+H101</f>
        <v>5267000</v>
      </c>
      <c r="I93" s="67">
        <f t="shared" ref="I93:N93" si="20">I95+I96+I97+I100+I101+I98</f>
        <v>461779519</v>
      </c>
      <c r="J93" s="67">
        <f t="shared" si="20"/>
        <v>33000</v>
      </c>
      <c r="K93" s="67">
        <f t="shared" si="20"/>
        <v>33000</v>
      </c>
      <c r="L93" s="67">
        <f t="shared" si="20"/>
        <v>212137.5</v>
      </c>
      <c r="M93" s="67">
        <f t="shared" si="20"/>
        <v>36787000</v>
      </c>
      <c r="N93" s="67">
        <f t="shared" si="20"/>
        <v>36823500</v>
      </c>
    </row>
    <row r="94" spans="1:14" ht="27" hidden="1" customHeight="1">
      <c r="A94" s="32" t="s">
        <v>136</v>
      </c>
      <c r="B94" s="145" t="s">
        <v>137</v>
      </c>
      <c r="C94" s="136">
        <v>2342</v>
      </c>
      <c r="D94" s="146">
        <v>1113</v>
      </c>
      <c r="E94" s="30">
        <f>D94/C94*100</f>
        <v>47.523484201537144</v>
      </c>
      <c r="F94" s="31">
        <v>1608910.5</v>
      </c>
      <c r="G94" s="138">
        <f>F94/C94*100</f>
        <v>68698.142613151154</v>
      </c>
      <c r="H94" s="25">
        <v>1360000</v>
      </c>
      <c r="I94" s="26"/>
      <c r="J94" s="26"/>
      <c r="K94" s="26"/>
      <c r="L94" s="67">
        <f>J94/H94*100</f>
        <v>0</v>
      </c>
      <c r="M94" s="51"/>
      <c r="N94" s="51"/>
    </row>
    <row r="95" spans="1:14" ht="33" customHeight="1">
      <c r="A95" s="147" t="s">
        <v>138</v>
      </c>
      <c r="B95" s="110" t="s">
        <v>139</v>
      </c>
      <c r="C95" s="136"/>
      <c r="D95" s="148"/>
      <c r="E95" s="30"/>
      <c r="F95" s="31"/>
      <c r="G95" s="149"/>
      <c r="H95" s="25"/>
      <c r="I95" s="26">
        <v>12660949</v>
      </c>
      <c r="J95" s="26"/>
      <c r="K95" s="26"/>
      <c r="L95" s="67"/>
      <c r="M95" s="51">
        <v>5265500</v>
      </c>
      <c r="N95" s="51">
        <v>5285100</v>
      </c>
    </row>
    <row r="96" spans="1:14" ht="33" customHeight="1">
      <c r="A96" s="147" t="s">
        <v>140</v>
      </c>
      <c r="B96" s="150" t="s">
        <v>141</v>
      </c>
      <c r="C96" s="136"/>
      <c r="D96" s="148"/>
      <c r="E96" s="30"/>
      <c r="F96" s="31"/>
      <c r="G96" s="149"/>
      <c r="H96" s="25"/>
      <c r="I96" s="26">
        <v>394174870</v>
      </c>
      <c r="J96" s="26"/>
      <c r="K96" s="26"/>
      <c r="L96" s="67"/>
      <c r="M96" s="51"/>
      <c r="N96" s="51"/>
    </row>
    <row r="97" spans="1:14" ht="18.75">
      <c r="A97" s="32" t="s">
        <v>142</v>
      </c>
      <c r="B97" s="151" t="s">
        <v>143</v>
      </c>
      <c r="C97" s="136"/>
      <c r="D97" s="148"/>
      <c r="E97" s="30"/>
      <c r="F97" s="31"/>
      <c r="G97" s="149"/>
      <c r="H97" s="25">
        <v>1246000</v>
      </c>
      <c r="I97" s="31">
        <v>51275400</v>
      </c>
      <c r="J97" s="31"/>
      <c r="K97" s="31"/>
      <c r="L97" s="31">
        <v>212000</v>
      </c>
      <c r="M97" s="35">
        <v>31016800</v>
      </c>
      <c r="N97" s="35">
        <v>31016800</v>
      </c>
    </row>
    <row r="98" spans="1:14" ht="30.75">
      <c r="A98" s="32" t="s">
        <v>144</v>
      </c>
      <c r="B98" s="152" t="s">
        <v>145</v>
      </c>
      <c r="C98" s="136"/>
      <c r="D98" s="148"/>
      <c r="E98" s="30"/>
      <c r="F98" s="31"/>
      <c r="G98" s="149"/>
      <c r="H98" s="25">
        <v>2251000</v>
      </c>
      <c r="I98" s="26">
        <v>3166600</v>
      </c>
      <c r="J98" s="26"/>
      <c r="K98" s="26"/>
      <c r="L98" s="67"/>
      <c r="M98" s="51"/>
      <c r="N98" s="51"/>
    </row>
    <row r="99" spans="1:14" ht="63.75" hidden="1" customHeight="1">
      <c r="A99" s="32" t="s">
        <v>146</v>
      </c>
      <c r="B99" s="145" t="s">
        <v>147</v>
      </c>
      <c r="C99" s="136"/>
      <c r="D99" s="148"/>
      <c r="E99" s="30"/>
      <c r="F99" s="31"/>
      <c r="G99" s="149"/>
      <c r="H99" s="25">
        <v>0</v>
      </c>
      <c r="I99" s="26"/>
      <c r="J99" s="26"/>
      <c r="K99" s="26"/>
      <c r="L99" s="67"/>
      <c r="M99" s="51"/>
      <c r="N99" s="51"/>
    </row>
    <row r="100" spans="1:14" ht="48" customHeight="1">
      <c r="A100" s="32" t="s">
        <v>148</v>
      </c>
      <c r="B100" s="145" t="s">
        <v>149</v>
      </c>
      <c r="C100" s="136"/>
      <c r="D100" s="148"/>
      <c r="E100" s="30"/>
      <c r="F100" s="31"/>
      <c r="G100" s="149"/>
      <c r="H100" s="25"/>
      <c r="I100" s="26">
        <v>434200</v>
      </c>
      <c r="J100" s="26"/>
      <c r="K100" s="26"/>
      <c r="L100" s="67"/>
      <c r="M100" s="51">
        <v>454900</v>
      </c>
      <c r="N100" s="51">
        <v>471800</v>
      </c>
    </row>
    <row r="101" spans="1:14" ht="28.5" customHeight="1">
      <c r="A101" s="32" t="s">
        <v>150</v>
      </c>
      <c r="B101" s="145" t="s">
        <v>151</v>
      </c>
      <c r="C101" s="136"/>
      <c r="D101" s="148"/>
      <c r="E101" s="30"/>
      <c r="F101" s="31"/>
      <c r="G101" s="149"/>
      <c r="H101" s="25">
        <v>24000</v>
      </c>
      <c r="I101" s="26">
        <v>67500</v>
      </c>
      <c r="J101" s="26">
        <v>33000</v>
      </c>
      <c r="K101" s="26">
        <v>33000</v>
      </c>
      <c r="L101" s="67">
        <f>J101/H101*100</f>
        <v>137.5</v>
      </c>
      <c r="M101" s="51">
        <v>49800</v>
      </c>
      <c r="N101" s="51">
        <v>49800</v>
      </c>
    </row>
    <row r="102" spans="1:14" ht="53.25" hidden="1" customHeight="1">
      <c r="A102" s="32" t="s">
        <v>152</v>
      </c>
      <c r="B102" s="36" t="s">
        <v>153</v>
      </c>
      <c r="C102" s="24">
        <v>350</v>
      </c>
      <c r="D102" s="47"/>
      <c r="E102" s="30"/>
      <c r="F102" s="31"/>
      <c r="G102" s="149"/>
      <c r="H102" s="25">
        <v>386000</v>
      </c>
      <c r="I102" s="25"/>
      <c r="J102" s="25"/>
      <c r="K102" s="25"/>
      <c r="L102" s="21"/>
      <c r="M102" s="28"/>
      <c r="N102" s="28"/>
    </row>
    <row r="103" spans="1:14" ht="14.25" hidden="1" customHeight="1">
      <c r="A103" s="32" t="s">
        <v>152</v>
      </c>
      <c r="B103" s="23" t="s">
        <v>154</v>
      </c>
      <c r="C103" s="24">
        <v>441</v>
      </c>
      <c r="D103" s="47"/>
      <c r="E103" s="30"/>
      <c r="F103" s="31"/>
      <c r="G103" s="149"/>
      <c r="H103" s="25"/>
      <c r="I103" s="91"/>
      <c r="J103" s="5"/>
      <c r="K103" s="5"/>
      <c r="L103" s="21" t="e">
        <f t="shared" ref="L103:L109" si="21">J103/H103*100</f>
        <v>#DIV/0!</v>
      </c>
      <c r="M103" s="28"/>
      <c r="N103" s="28"/>
    </row>
    <row r="104" spans="1:14" ht="13.5" hidden="1" customHeight="1">
      <c r="A104" s="19" t="s">
        <v>155</v>
      </c>
      <c r="B104" s="153" t="s">
        <v>156</v>
      </c>
      <c r="C104" s="70">
        <f>C107+C108</f>
        <v>100</v>
      </c>
      <c r="D104" s="70">
        <f>D107+D108</f>
        <v>70.3</v>
      </c>
      <c r="E104" s="70">
        <f>E107+E108</f>
        <v>70.3</v>
      </c>
      <c r="F104" s="70">
        <f>F107+F108</f>
        <v>185910.91</v>
      </c>
      <c r="G104" s="70">
        <f>G107+G108</f>
        <v>185910.91</v>
      </c>
      <c r="H104" s="70"/>
      <c r="I104" s="154"/>
      <c r="J104" s="5"/>
      <c r="K104" s="5"/>
      <c r="L104" s="21" t="e">
        <f t="shared" si="21"/>
        <v>#DIV/0!</v>
      </c>
      <c r="M104" s="28"/>
      <c r="N104" s="28"/>
    </row>
    <row r="105" spans="1:14" ht="13.5" hidden="1" customHeight="1">
      <c r="A105" s="155" t="s">
        <v>157</v>
      </c>
      <c r="B105" s="156" t="s">
        <v>158</v>
      </c>
      <c r="C105" s="157"/>
      <c r="D105" s="89"/>
      <c r="E105" s="158"/>
      <c r="F105" s="159"/>
      <c r="G105" s="149">
        <v>0</v>
      </c>
      <c r="H105" s="160"/>
      <c r="I105" s="91"/>
      <c r="J105" s="5"/>
      <c r="K105" s="5"/>
      <c r="L105" s="21" t="e">
        <f t="shared" si="21"/>
        <v>#DIV/0!</v>
      </c>
      <c r="M105" s="28"/>
      <c r="N105" s="28"/>
    </row>
    <row r="106" spans="1:14" ht="18.75" hidden="1">
      <c r="A106" s="155"/>
      <c r="B106" s="156"/>
      <c r="C106" s="161"/>
      <c r="D106" s="162">
        <f>D107</f>
        <v>70.3</v>
      </c>
      <c r="E106" s="148">
        <f>E107</f>
        <v>70.3</v>
      </c>
      <c r="F106" s="163">
        <f>F107</f>
        <v>185910.91</v>
      </c>
      <c r="G106" s="164" t="e">
        <f>F106/C106*100</f>
        <v>#DIV/0!</v>
      </c>
      <c r="H106" s="165"/>
      <c r="I106" s="91"/>
      <c r="J106" s="5"/>
      <c r="K106" s="5"/>
      <c r="L106" s="21" t="e">
        <f t="shared" si="21"/>
        <v>#DIV/0!</v>
      </c>
      <c r="M106" s="28"/>
      <c r="N106" s="28"/>
    </row>
    <row r="107" spans="1:14" ht="24.75" hidden="1" customHeight="1">
      <c r="A107" s="155" t="s">
        <v>159</v>
      </c>
      <c r="B107" s="166" t="s">
        <v>160</v>
      </c>
      <c r="C107" s="161">
        <v>100</v>
      </c>
      <c r="D107" s="96">
        <v>70.3</v>
      </c>
      <c r="E107" s="41">
        <f>D107/C107*100</f>
        <v>70.3</v>
      </c>
      <c r="F107" s="167">
        <v>185910.91</v>
      </c>
      <c r="G107" s="164">
        <f>F107/C107*100</f>
        <v>185910.91</v>
      </c>
      <c r="H107" s="165">
        <v>25</v>
      </c>
      <c r="I107" s="91"/>
      <c r="J107" s="5"/>
      <c r="K107" s="5"/>
      <c r="L107" s="21">
        <f t="shared" si="21"/>
        <v>0</v>
      </c>
      <c r="M107" s="28"/>
      <c r="N107" s="28"/>
    </row>
    <row r="108" spans="1:14" ht="27" hidden="1">
      <c r="A108" s="155" t="s">
        <v>161</v>
      </c>
      <c r="B108" s="166" t="s">
        <v>162</v>
      </c>
      <c r="C108" s="161"/>
      <c r="D108" s="96"/>
      <c r="E108" s="168"/>
      <c r="F108" s="91"/>
      <c r="G108" s="92"/>
      <c r="H108" s="165"/>
      <c r="I108" s="91"/>
      <c r="J108" s="5"/>
      <c r="K108" s="5"/>
      <c r="L108" s="21" t="e">
        <f t="shared" si="21"/>
        <v>#DIV/0!</v>
      </c>
      <c r="M108" s="28"/>
      <c r="N108" s="28"/>
    </row>
    <row r="109" spans="1:14" ht="27" hidden="1">
      <c r="A109" s="155" t="s">
        <v>163</v>
      </c>
      <c r="B109" s="166" t="s">
        <v>164</v>
      </c>
      <c r="C109" s="140"/>
      <c r="D109" s="96"/>
      <c r="E109" s="168"/>
      <c r="F109" s="91"/>
      <c r="G109" s="92"/>
      <c r="H109" s="49"/>
      <c r="I109" s="91"/>
      <c r="J109" s="5"/>
      <c r="K109" s="5"/>
      <c r="L109" s="21" t="e">
        <f t="shared" si="21"/>
        <v>#DIV/0!</v>
      </c>
      <c r="M109" s="28"/>
      <c r="N109" s="28"/>
    </row>
    <row r="110" spans="1:14" ht="21.75" customHeight="1">
      <c r="A110" s="155" t="s">
        <v>477</v>
      </c>
      <c r="B110" s="515" t="s">
        <v>478</v>
      </c>
      <c r="C110" s="140"/>
      <c r="D110" s="96"/>
      <c r="E110" s="168"/>
      <c r="F110" s="91"/>
      <c r="G110" s="92"/>
      <c r="H110" s="49"/>
      <c r="I110" s="26">
        <v>2455000</v>
      </c>
      <c r="J110" s="516"/>
      <c r="K110" s="516"/>
      <c r="L110" s="58"/>
      <c r="M110" s="517"/>
      <c r="N110" s="517"/>
    </row>
    <row r="111" spans="1:14" ht="15.75">
      <c r="A111" s="169"/>
      <c r="B111" s="170" t="s">
        <v>165</v>
      </c>
      <c r="C111" s="171" t="e">
        <f t="shared" ref="C111:N111" si="22">C10+C104+C92</f>
        <v>#REF!</v>
      </c>
      <c r="D111" s="171" t="e">
        <f t="shared" si="22"/>
        <v>#REF!</v>
      </c>
      <c r="E111" s="171" t="e">
        <f t="shared" si="22"/>
        <v>#DIV/0!</v>
      </c>
      <c r="F111" s="171" t="e">
        <f t="shared" si="22"/>
        <v>#REF!</v>
      </c>
      <c r="G111" s="171" t="e">
        <f t="shared" si="22"/>
        <v>#REF!</v>
      </c>
      <c r="H111" s="172" t="e">
        <f t="shared" si="22"/>
        <v>#REF!</v>
      </c>
      <c r="I111" s="172">
        <f t="shared" si="22"/>
        <v>479479709</v>
      </c>
      <c r="J111" s="172">
        <f t="shared" si="22"/>
        <v>16730149.52</v>
      </c>
      <c r="K111" s="172">
        <f t="shared" si="22"/>
        <v>17607356.98</v>
      </c>
      <c r="L111" s="172" t="e">
        <f t="shared" si="22"/>
        <v>#DIV/0!</v>
      </c>
      <c r="M111" s="172">
        <f t="shared" si="22"/>
        <v>52426490</v>
      </c>
      <c r="N111" s="172">
        <f t="shared" si="22"/>
        <v>53306010</v>
      </c>
    </row>
    <row r="112" spans="1:14" ht="15.75">
      <c r="A112" s="539"/>
      <c r="B112" s="544" t="s">
        <v>489</v>
      </c>
      <c r="C112" s="540"/>
      <c r="D112" s="540"/>
      <c r="E112" s="540"/>
      <c r="F112" s="540"/>
      <c r="G112" s="540"/>
      <c r="H112" s="541"/>
      <c r="I112" s="542">
        <v>647489.44999999995</v>
      </c>
      <c r="J112" s="541"/>
      <c r="K112" s="541"/>
      <c r="L112" s="541"/>
      <c r="M112" s="541"/>
      <c r="N112" s="541"/>
    </row>
    <row r="113" spans="1:14" ht="15.75" hidden="1">
      <c r="A113" s="539"/>
      <c r="B113" s="544" t="s">
        <v>490</v>
      </c>
      <c r="C113" s="540"/>
      <c r="D113" s="540"/>
      <c r="E113" s="540"/>
      <c r="F113" s="540"/>
      <c r="G113" s="540"/>
      <c r="H113" s="541"/>
      <c r="I113" s="542"/>
      <c r="J113" s="542">
        <f t="shared" ref="J113:N113" si="23">J10*5%</f>
        <v>834857.47600000002</v>
      </c>
      <c r="K113" s="542">
        <f t="shared" si="23"/>
        <v>878717.84900000005</v>
      </c>
      <c r="L113" s="542" t="e">
        <f t="shared" si="23"/>
        <v>#DIV/0!</v>
      </c>
      <c r="M113" s="542">
        <f t="shared" si="23"/>
        <v>781974.5</v>
      </c>
      <c r="N113" s="542">
        <f t="shared" si="23"/>
        <v>824125.5</v>
      </c>
    </row>
    <row r="114" spans="1:14">
      <c r="B114" s="89"/>
      <c r="C114" s="174"/>
      <c r="D114" s="174"/>
      <c r="E114" s="174"/>
      <c r="F114" s="174"/>
      <c r="G114" s="174"/>
      <c r="H114" s="174"/>
      <c r="I114" s="543">
        <f>I111+I112+I113</f>
        <v>480127198.44999999</v>
      </c>
      <c r="J114" s="543">
        <f t="shared" ref="J114:N114" si="24">J111+J112+J113</f>
        <v>17565006.995999999</v>
      </c>
      <c r="K114" s="543">
        <f t="shared" si="24"/>
        <v>18486074.829</v>
      </c>
      <c r="L114" s="543" t="e">
        <f t="shared" si="24"/>
        <v>#DIV/0!</v>
      </c>
      <c r="M114" s="543">
        <f>M111+M112+M113</f>
        <v>53208464.5</v>
      </c>
      <c r="N114" s="543">
        <f t="shared" si="24"/>
        <v>54130135.5</v>
      </c>
    </row>
    <row r="115" spans="1:14">
      <c r="B115" s="173"/>
      <c r="C115" s="174"/>
      <c r="D115" s="174"/>
      <c r="E115" s="174"/>
      <c r="F115" s="174"/>
      <c r="G115" s="174"/>
      <c r="H115" s="175"/>
      <c r="I115" s="174"/>
      <c r="J115" s="174"/>
      <c r="K115" s="174"/>
      <c r="L115" s="174"/>
      <c r="M115" s="174"/>
      <c r="N115" s="174"/>
    </row>
    <row r="116" spans="1:14">
      <c r="I116" s="174"/>
      <c r="J116" s="174"/>
      <c r="K116" s="174"/>
      <c r="L116" s="174"/>
      <c r="M116" s="174"/>
      <c r="N116" s="174"/>
    </row>
    <row r="117" spans="1:14">
      <c r="J117" s="5"/>
      <c r="K117" s="5"/>
    </row>
    <row r="118" spans="1:14">
      <c r="J118" s="5"/>
      <c r="K118" s="5"/>
    </row>
    <row r="119" spans="1:14">
      <c r="J119" s="5"/>
      <c r="K119" s="5"/>
    </row>
    <row r="120" spans="1:14">
      <c r="J120" s="5"/>
      <c r="K120" s="5"/>
    </row>
    <row r="121" spans="1:14">
      <c r="J121" s="5"/>
      <c r="K121" s="5"/>
    </row>
    <row r="122" spans="1:14">
      <c r="J122" s="5"/>
      <c r="K122" s="5"/>
    </row>
    <row r="123" spans="1:14">
      <c r="B123" s="174"/>
      <c r="J123" s="5"/>
      <c r="K123" s="5"/>
    </row>
    <row r="124" spans="1:14">
      <c r="J124" s="5"/>
      <c r="K124" s="5"/>
    </row>
    <row r="125" spans="1:14">
      <c r="J125" s="5"/>
      <c r="K125" s="5"/>
    </row>
    <row r="126" spans="1:14">
      <c r="J126" s="5"/>
      <c r="K126" s="5"/>
    </row>
    <row r="127" spans="1:14">
      <c r="J127" s="5"/>
      <c r="K127" s="5"/>
    </row>
    <row r="128" spans="1:14">
      <c r="J128" s="5"/>
      <c r="K128" s="5"/>
    </row>
    <row r="129" spans="10:11">
      <c r="J129" s="5"/>
      <c r="K129" s="5"/>
    </row>
    <row r="130" spans="10:11">
      <c r="J130" s="5"/>
      <c r="K130" s="5"/>
    </row>
    <row r="131" spans="10:11">
      <c r="J131" s="5"/>
      <c r="K131" s="5"/>
    </row>
    <row r="132" spans="10:11">
      <c r="J132" s="5"/>
      <c r="K132" s="5"/>
    </row>
    <row r="133" spans="10:11">
      <c r="J133" s="5"/>
      <c r="K133" s="5"/>
    </row>
    <row r="134" spans="10:11">
      <c r="J134" s="5"/>
      <c r="K134" s="5"/>
    </row>
    <row r="135" spans="10:11">
      <c r="J135" s="5"/>
      <c r="K135" s="5"/>
    </row>
    <row r="136" spans="10:11">
      <c r="J136" s="5"/>
      <c r="K136" s="5"/>
    </row>
    <row r="137" spans="10:11">
      <c r="J137" s="5"/>
      <c r="K137" s="5"/>
    </row>
    <row r="138" spans="10:11">
      <c r="J138" s="5"/>
      <c r="K138" s="5"/>
    </row>
    <row r="139" spans="10:11">
      <c r="J139" s="5"/>
      <c r="K139" s="5"/>
    </row>
    <row r="140" spans="10:11">
      <c r="J140" s="5"/>
      <c r="K140" s="5"/>
    </row>
    <row r="141" spans="10:11">
      <c r="J141" s="5"/>
      <c r="K141" s="5"/>
    </row>
    <row r="142" spans="10:11">
      <c r="J142" s="5"/>
      <c r="K142" s="5"/>
    </row>
    <row r="143" spans="10:11">
      <c r="J143" s="5"/>
      <c r="K143" s="5"/>
    </row>
    <row r="144" spans="10:11">
      <c r="J144" s="5"/>
      <c r="K144" s="5"/>
    </row>
    <row r="145" spans="10:11">
      <c r="J145" s="5"/>
      <c r="K145" s="5"/>
    </row>
    <row r="146" spans="10:11">
      <c r="J146" s="5"/>
      <c r="K146" s="5"/>
    </row>
    <row r="147" spans="10:11">
      <c r="J147" s="5"/>
      <c r="K147" s="5"/>
    </row>
    <row r="148" spans="10:11">
      <c r="J148" s="5"/>
      <c r="K148" s="5"/>
    </row>
    <row r="149" spans="10:11">
      <c r="J149" s="5"/>
      <c r="K149" s="5"/>
    </row>
    <row r="150" spans="10:11">
      <c r="J150" s="5"/>
      <c r="K150" s="5"/>
    </row>
    <row r="151" spans="10:11">
      <c r="J151" s="5"/>
      <c r="K151" s="5"/>
    </row>
    <row r="152" spans="10:11">
      <c r="J152" s="5"/>
      <c r="K152" s="5"/>
    </row>
    <row r="153" spans="10:11">
      <c r="J153" s="5"/>
      <c r="K153" s="5"/>
    </row>
    <row r="154" spans="10:11">
      <c r="J154" s="5"/>
      <c r="K154" s="5"/>
    </row>
    <row r="155" spans="10:11">
      <c r="J155" s="5"/>
      <c r="K155" s="5"/>
    </row>
    <row r="156" spans="10:11">
      <c r="J156" s="5"/>
      <c r="K156" s="5"/>
    </row>
    <row r="157" spans="10:11">
      <c r="J157" s="5"/>
      <c r="K157" s="5"/>
    </row>
    <row r="158" spans="10:11">
      <c r="J158" s="5"/>
      <c r="K158" s="5"/>
    </row>
    <row r="159" spans="10:11">
      <c r="J159" s="5"/>
      <c r="K159" s="5"/>
    </row>
    <row r="160" spans="10:11">
      <c r="J160" s="5"/>
      <c r="K160" s="5"/>
    </row>
    <row r="161" spans="10:11">
      <c r="J161" s="5"/>
      <c r="K161" s="5"/>
    </row>
    <row r="162" spans="10:11">
      <c r="J162" s="5"/>
      <c r="K162" s="5"/>
    </row>
    <row r="163" spans="10:11">
      <c r="J163" s="5"/>
      <c r="K163" s="5"/>
    </row>
    <row r="164" spans="10:11">
      <c r="J164" s="5"/>
      <c r="K164" s="5"/>
    </row>
    <row r="165" spans="10:11">
      <c r="J165" s="5"/>
      <c r="K165" s="5"/>
    </row>
    <row r="166" spans="10:11">
      <c r="J166" s="5"/>
      <c r="K166" s="5"/>
    </row>
    <row r="167" spans="10:11">
      <c r="J167" s="5"/>
      <c r="K167" s="5"/>
    </row>
    <row r="168" spans="10:11">
      <c r="J168" s="5"/>
      <c r="K168" s="5"/>
    </row>
    <row r="169" spans="10:11">
      <c r="J169" s="5"/>
      <c r="K169" s="5"/>
    </row>
    <row r="170" spans="10:11">
      <c r="J170" s="5"/>
      <c r="K170" s="5"/>
    </row>
    <row r="171" spans="10:11">
      <c r="J171" s="5"/>
      <c r="K171" s="5"/>
    </row>
    <row r="172" spans="10:11">
      <c r="J172" s="5"/>
      <c r="K172" s="5"/>
    </row>
    <row r="173" spans="10:11">
      <c r="J173" s="5"/>
      <c r="K173" s="5"/>
    </row>
    <row r="174" spans="10:11">
      <c r="J174" s="5"/>
      <c r="K174" s="5"/>
    </row>
    <row r="175" spans="10:11">
      <c r="J175" s="5"/>
      <c r="K175" s="5"/>
    </row>
    <row r="176" spans="10:11">
      <c r="J176" s="5"/>
      <c r="K176" s="5"/>
    </row>
    <row r="177" spans="10:11">
      <c r="J177" s="5"/>
      <c r="K177" s="5"/>
    </row>
    <row r="178" spans="10:11">
      <c r="J178" s="5"/>
      <c r="K178" s="5"/>
    </row>
    <row r="179" spans="10:11">
      <c r="J179" s="5"/>
      <c r="K179" s="5"/>
    </row>
    <row r="180" spans="10:11">
      <c r="J180" s="5"/>
      <c r="K180" s="5"/>
    </row>
    <row r="181" spans="10:11">
      <c r="J181" s="5"/>
      <c r="K181" s="5"/>
    </row>
    <row r="182" spans="10:11">
      <c r="J182" s="5"/>
      <c r="K182" s="5"/>
    </row>
    <row r="183" spans="10:11">
      <c r="J183" s="5"/>
      <c r="K183" s="5"/>
    </row>
    <row r="184" spans="10:11">
      <c r="J184" s="5"/>
      <c r="K184" s="5"/>
    </row>
  </sheetData>
  <mergeCells count="2">
    <mergeCell ref="I4:N4"/>
    <mergeCell ref="A7:C8"/>
  </mergeCells>
  <pageMargins left="0.47" right="0.2" top="0.24" bottom="0.42" header="0.4" footer="0.31"/>
  <pageSetup paperSize="9"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zoomScaleSheetLayoutView="100" workbookViewId="0">
      <selection activeCell="A13" sqref="A13"/>
    </sheetView>
  </sheetViews>
  <sheetFormatPr defaultRowHeight="12.75"/>
  <cols>
    <col min="1" max="1" width="62.42578125" style="176" customWidth="1"/>
    <col min="2" max="2" width="12" style="182" customWidth="1"/>
    <col min="3" max="3" width="9.28515625" style="182" customWidth="1"/>
    <col min="4" max="4" width="16.28515625" style="176" customWidth="1"/>
    <col min="5" max="5" width="11" style="176" customWidth="1"/>
    <col min="6" max="6" width="12.28515625" style="176" customWidth="1"/>
    <col min="7" max="7" width="9.42578125" style="176" customWidth="1"/>
    <col min="8" max="9" width="15.28515625" style="176" customWidth="1"/>
    <col min="10" max="10" width="13.5703125" style="176" customWidth="1"/>
    <col min="11" max="16384" width="9.140625" style="176"/>
  </cols>
  <sheetData>
    <row r="1" spans="1:9" ht="15.75">
      <c r="A1" s="587" t="s">
        <v>166</v>
      </c>
      <c r="B1" s="587"/>
      <c r="C1" s="587"/>
      <c r="D1" s="587"/>
      <c r="E1" s="587"/>
      <c r="F1" s="587"/>
    </row>
    <row r="2" spans="1:9" ht="15.75">
      <c r="A2" s="587" t="s">
        <v>167</v>
      </c>
      <c r="B2" s="587"/>
      <c r="C2" s="587"/>
      <c r="D2" s="587"/>
      <c r="E2" s="587"/>
      <c r="F2" s="587"/>
    </row>
    <row r="3" spans="1:9" ht="15.75" customHeight="1">
      <c r="A3" s="588" t="s">
        <v>476</v>
      </c>
      <c r="B3" s="588"/>
      <c r="C3" s="588"/>
      <c r="D3" s="588"/>
      <c r="E3" s="588"/>
      <c r="F3" s="588"/>
    </row>
    <row r="4" spans="1:9" ht="15.75" customHeight="1">
      <c r="A4" s="177"/>
      <c r="B4" s="588" t="s">
        <v>168</v>
      </c>
      <c r="C4" s="588"/>
      <c r="D4" s="588"/>
      <c r="E4" s="588"/>
      <c r="F4" s="588"/>
    </row>
    <row r="5" spans="1:9" ht="15.75" customHeight="1">
      <c r="A5" s="587"/>
      <c r="B5" s="587"/>
      <c r="C5" s="587"/>
      <c r="D5" s="587"/>
      <c r="E5" s="587"/>
      <c r="F5" s="587"/>
    </row>
    <row r="6" spans="1:9" ht="21" customHeight="1">
      <c r="A6" s="178"/>
      <c r="B6" s="179"/>
      <c r="C6" s="180"/>
      <c r="D6" s="181"/>
      <c r="E6" s="181"/>
    </row>
    <row r="7" spans="1:9">
      <c r="C7" s="181"/>
      <c r="D7" s="181"/>
      <c r="E7" s="181"/>
    </row>
    <row r="8" spans="1:9" ht="15.75">
      <c r="A8" s="583" t="s">
        <v>169</v>
      </c>
      <c r="B8" s="583"/>
      <c r="C8" s="583"/>
      <c r="D8" s="583"/>
      <c r="E8" s="583"/>
      <c r="F8" s="583"/>
    </row>
    <row r="9" spans="1:9" ht="15.75">
      <c r="A9" s="583" t="s">
        <v>170</v>
      </c>
      <c r="B9" s="583"/>
      <c r="C9" s="583"/>
      <c r="D9" s="583"/>
      <c r="E9" s="583"/>
      <c r="F9" s="583"/>
    </row>
    <row r="10" spans="1:9" ht="15.75" customHeight="1">
      <c r="A10" s="584" t="s">
        <v>171</v>
      </c>
      <c r="B10" s="584"/>
      <c r="C10" s="584"/>
      <c r="D10" s="584"/>
      <c r="E10" s="584"/>
      <c r="F10" s="584"/>
    </row>
    <row r="11" spans="1:9" ht="16.5" customHeight="1" thickBot="1">
      <c r="E11" s="585" t="s">
        <v>172</v>
      </c>
      <c r="F11" s="585"/>
      <c r="G11" s="183"/>
      <c r="H11" s="183"/>
      <c r="I11" s="183"/>
    </row>
    <row r="12" spans="1:9" ht="15.75">
      <c r="A12" s="184" t="s">
        <v>6</v>
      </c>
      <c r="B12" s="185" t="s">
        <v>173</v>
      </c>
      <c r="C12" s="186" t="s">
        <v>174</v>
      </c>
      <c r="D12" s="187">
        <v>2023</v>
      </c>
      <c r="E12" s="188">
        <v>2024</v>
      </c>
      <c r="F12" s="188">
        <v>2025</v>
      </c>
      <c r="G12" s="189"/>
      <c r="H12" s="190"/>
      <c r="I12" s="190"/>
    </row>
    <row r="13" spans="1:9" ht="18.75">
      <c r="A13" s="191" t="s">
        <v>175</v>
      </c>
      <c r="B13" s="192" t="s">
        <v>176</v>
      </c>
      <c r="C13" s="192"/>
      <c r="D13" s="193">
        <f>D14+D15+D16+D19+D20+D18</f>
        <v>18631.7</v>
      </c>
      <c r="E13" s="193">
        <f t="shared" ref="E13:F13" si="0">E14+E15+E16+E19+E20+E18</f>
        <v>11749.000000000002</v>
      </c>
      <c r="F13" s="194">
        <f t="shared" si="0"/>
        <v>12504.7</v>
      </c>
      <c r="G13" s="195"/>
      <c r="H13" s="196"/>
      <c r="I13" s="196"/>
    </row>
    <row r="14" spans="1:9" ht="31.5" customHeight="1">
      <c r="A14" s="191" t="s">
        <v>177</v>
      </c>
      <c r="B14" s="192" t="s">
        <v>176</v>
      </c>
      <c r="C14" s="192" t="s">
        <v>178</v>
      </c>
      <c r="D14" s="193">
        <v>2401.1</v>
      </c>
      <c r="E14" s="193">
        <v>2156</v>
      </c>
      <c r="F14" s="194">
        <v>2156</v>
      </c>
      <c r="H14" s="197"/>
      <c r="I14" s="197"/>
    </row>
    <row r="15" spans="1:9" ht="45.75" customHeight="1">
      <c r="A15" s="191" t="s">
        <v>179</v>
      </c>
      <c r="B15" s="192" t="s">
        <v>176</v>
      </c>
      <c r="C15" s="192" t="s">
        <v>180</v>
      </c>
      <c r="D15" s="193">
        <v>14139.7</v>
      </c>
      <c r="E15" s="198">
        <v>8203.2000000000007</v>
      </c>
      <c r="F15" s="198">
        <v>8595.5</v>
      </c>
      <c r="G15" s="195"/>
      <c r="H15" s="197"/>
      <c r="I15" s="197"/>
    </row>
    <row r="16" spans="1:9" ht="47.25">
      <c r="A16" s="191" t="s">
        <v>181</v>
      </c>
      <c r="B16" s="192" t="s">
        <v>176</v>
      </c>
      <c r="C16" s="192" t="s">
        <v>182</v>
      </c>
      <c r="D16" s="193">
        <v>1538.4</v>
      </c>
      <c r="E16" s="198">
        <v>1154.0999999999999</v>
      </c>
      <c r="F16" s="198">
        <v>1517.5</v>
      </c>
      <c r="G16" s="195"/>
      <c r="H16" s="197"/>
      <c r="I16" s="197"/>
    </row>
    <row r="17" spans="1:9" ht="15.75" hidden="1">
      <c r="A17" s="191" t="s">
        <v>183</v>
      </c>
      <c r="B17" s="192" t="s">
        <v>176</v>
      </c>
      <c r="C17" s="192" t="s">
        <v>184</v>
      </c>
      <c r="D17" s="193"/>
      <c r="E17" s="198"/>
      <c r="F17" s="198"/>
      <c r="G17" s="195"/>
      <c r="H17" s="197"/>
      <c r="I17" s="197"/>
    </row>
    <row r="18" spans="1:9" ht="15.75">
      <c r="A18" s="191" t="s">
        <v>183</v>
      </c>
      <c r="B18" s="192" t="s">
        <v>176</v>
      </c>
      <c r="C18" s="192" t="s">
        <v>184</v>
      </c>
      <c r="D18" s="193">
        <v>220</v>
      </c>
      <c r="E18" s="198"/>
      <c r="F18" s="198"/>
      <c r="G18" s="195"/>
      <c r="H18" s="197"/>
      <c r="I18" s="197"/>
    </row>
    <row r="19" spans="1:9" s="190" customFormat="1" ht="15.75">
      <c r="A19" s="191" t="s">
        <v>185</v>
      </c>
      <c r="B19" s="192" t="s">
        <v>176</v>
      </c>
      <c r="C19" s="192" t="s">
        <v>186</v>
      </c>
      <c r="D19" s="193">
        <v>50</v>
      </c>
      <c r="E19" s="198">
        <v>50</v>
      </c>
      <c r="F19" s="198">
        <v>50</v>
      </c>
      <c r="G19" s="195"/>
      <c r="H19" s="197"/>
      <c r="I19" s="197"/>
    </row>
    <row r="20" spans="1:9" s="190" customFormat="1" ht="15.75">
      <c r="A20" s="191" t="s">
        <v>187</v>
      </c>
      <c r="B20" s="192" t="s">
        <v>176</v>
      </c>
      <c r="C20" s="192" t="s">
        <v>188</v>
      </c>
      <c r="D20" s="193">
        <v>282.5</v>
      </c>
      <c r="E20" s="198">
        <v>185.7</v>
      </c>
      <c r="F20" s="198">
        <v>185.7</v>
      </c>
      <c r="G20" s="195"/>
      <c r="H20" s="197"/>
      <c r="I20" s="197"/>
    </row>
    <row r="21" spans="1:9" s="190" customFormat="1" ht="15.75">
      <c r="A21" s="191" t="s">
        <v>189</v>
      </c>
      <c r="B21" s="192" t="s">
        <v>178</v>
      </c>
      <c r="C21" s="192"/>
      <c r="D21" s="193">
        <f>D22</f>
        <v>434.2</v>
      </c>
      <c r="E21" s="193">
        <f>E22</f>
        <v>454.9</v>
      </c>
      <c r="F21" s="194">
        <f>F22</f>
        <v>471.8</v>
      </c>
      <c r="G21" s="195"/>
      <c r="H21" s="197"/>
      <c r="I21" s="197"/>
    </row>
    <row r="22" spans="1:9" s="190" customFormat="1" ht="15.75">
      <c r="A22" s="191" t="s">
        <v>190</v>
      </c>
      <c r="B22" s="192" t="s">
        <v>178</v>
      </c>
      <c r="C22" s="192" t="s">
        <v>191</v>
      </c>
      <c r="D22" s="193">
        <v>434.2</v>
      </c>
      <c r="E22" s="199">
        <v>454.9</v>
      </c>
      <c r="F22" s="198">
        <v>471.8</v>
      </c>
      <c r="G22" s="195"/>
      <c r="H22" s="197"/>
      <c r="I22" s="197"/>
    </row>
    <row r="23" spans="1:9" s="190" customFormat="1" ht="31.5">
      <c r="A23" s="191" t="s">
        <v>192</v>
      </c>
      <c r="B23" s="192" t="s">
        <v>191</v>
      </c>
      <c r="C23" s="192"/>
      <c r="D23" s="193">
        <f>D24</f>
        <v>50</v>
      </c>
      <c r="E23" s="193">
        <f>E24</f>
        <v>0</v>
      </c>
      <c r="F23" s="194">
        <f>F24</f>
        <v>20</v>
      </c>
      <c r="G23" s="195"/>
      <c r="H23" s="197"/>
      <c r="I23" s="197"/>
    </row>
    <row r="24" spans="1:9" s="190" customFormat="1" ht="47.25">
      <c r="A24" s="200" t="s">
        <v>193</v>
      </c>
      <c r="B24" s="192" t="s">
        <v>191</v>
      </c>
      <c r="C24" s="192" t="s">
        <v>194</v>
      </c>
      <c r="D24" s="193">
        <v>50</v>
      </c>
      <c r="E24" s="198"/>
      <c r="F24" s="198">
        <v>20</v>
      </c>
      <c r="G24" s="195"/>
      <c r="H24" s="197"/>
      <c r="I24" s="197"/>
    </row>
    <row r="25" spans="1:9" s="190" customFormat="1" ht="18.75">
      <c r="A25" s="191" t="s">
        <v>195</v>
      </c>
      <c r="B25" s="192" t="s">
        <v>180</v>
      </c>
      <c r="C25" s="192"/>
      <c r="D25" s="193">
        <f>D26+D27+D28</f>
        <v>36648.600000000006</v>
      </c>
      <c r="E25" s="193">
        <f t="shared" ref="E25:F25" si="1">E26+E27+E28</f>
        <v>33660.6</v>
      </c>
      <c r="F25" s="194">
        <f t="shared" si="1"/>
        <v>33862.6</v>
      </c>
      <c r="G25" s="201"/>
      <c r="H25" s="196"/>
      <c r="I25" s="196"/>
    </row>
    <row r="26" spans="1:9" s="190" customFormat="1" ht="18.75">
      <c r="A26" s="202" t="s">
        <v>196</v>
      </c>
      <c r="B26" s="192" t="s">
        <v>180</v>
      </c>
      <c r="C26" s="192" t="s">
        <v>176</v>
      </c>
      <c r="D26" s="193">
        <v>66.8</v>
      </c>
      <c r="E26" s="193">
        <v>49.1</v>
      </c>
      <c r="F26" s="194">
        <v>49.1</v>
      </c>
      <c r="G26" s="201"/>
      <c r="H26" s="196"/>
      <c r="I26" s="196"/>
    </row>
    <row r="27" spans="1:9" s="190" customFormat="1" ht="15.75">
      <c r="A27" s="191" t="s">
        <v>197</v>
      </c>
      <c r="B27" s="192" t="s">
        <v>180</v>
      </c>
      <c r="C27" s="192" t="s">
        <v>194</v>
      </c>
      <c r="D27" s="193">
        <v>35982.800000000003</v>
      </c>
      <c r="E27" s="198">
        <v>33611.5</v>
      </c>
      <c r="F27" s="198">
        <v>33813.5</v>
      </c>
      <c r="G27" s="195"/>
      <c r="H27" s="197"/>
      <c r="I27" s="197"/>
    </row>
    <row r="28" spans="1:9" s="190" customFormat="1" ht="15.75">
      <c r="A28" s="206" t="s">
        <v>481</v>
      </c>
      <c r="B28" s="192" t="s">
        <v>180</v>
      </c>
      <c r="C28" s="192" t="s">
        <v>480</v>
      </c>
      <c r="D28" s="193">
        <v>599</v>
      </c>
      <c r="E28" s="199"/>
      <c r="F28" s="198"/>
      <c r="G28" s="195"/>
      <c r="H28" s="197"/>
      <c r="I28" s="197"/>
    </row>
    <row r="29" spans="1:9" ht="18.75">
      <c r="A29" s="191" t="s">
        <v>198</v>
      </c>
      <c r="B29" s="192" t="s">
        <v>199</v>
      </c>
      <c r="C29" s="192"/>
      <c r="D29" s="193">
        <f>D30+D31</f>
        <v>400707.4</v>
      </c>
      <c r="E29" s="193">
        <f t="shared" ref="E29:F29" si="2">E30+E31</f>
        <v>2516.8000000000002</v>
      </c>
      <c r="F29" s="194">
        <f t="shared" si="2"/>
        <v>2216.8000000000002</v>
      </c>
      <c r="G29" s="201"/>
      <c r="H29" s="196"/>
      <c r="I29" s="196"/>
    </row>
    <row r="30" spans="1:9" ht="15.75">
      <c r="A30" s="191" t="s">
        <v>200</v>
      </c>
      <c r="B30" s="192" t="s">
        <v>199</v>
      </c>
      <c r="C30" s="192" t="s">
        <v>178</v>
      </c>
      <c r="D30" s="193">
        <v>395274</v>
      </c>
      <c r="E30" s="198">
        <v>300</v>
      </c>
      <c r="F30" s="198">
        <v>400</v>
      </c>
      <c r="G30" s="195"/>
      <c r="H30" s="197"/>
      <c r="I30" s="197"/>
    </row>
    <row r="31" spans="1:9" ht="15.75">
      <c r="A31" s="191" t="s">
        <v>201</v>
      </c>
      <c r="B31" s="192" t="s">
        <v>199</v>
      </c>
      <c r="C31" s="192" t="s">
        <v>191</v>
      </c>
      <c r="D31" s="193">
        <v>5433.4</v>
      </c>
      <c r="E31" s="199">
        <v>2216.8000000000002</v>
      </c>
      <c r="F31" s="198">
        <v>1816.8</v>
      </c>
      <c r="G31" s="195"/>
      <c r="H31" s="197"/>
      <c r="I31" s="197"/>
    </row>
    <row r="32" spans="1:9" ht="18.75">
      <c r="A32" s="203" t="s">
        <v>202</v>
      </c>
      <c r="B32" s="192" t="s">
        <v>203</v>
      </c>
      <c r="C32" s="192"/>
      <c r="D32" s="193">
        <f>D33</f>
        <v>22756.6</v>
      </c>
      <c r="E32" s="193">
        <f t="shared" ref="E32:F32" si="3">E33</f>
        <v>4239.5</v>
      </c>
      <c r="F32" s="194">
        <f t="shared" si="3"/>
        <v>4253.2</v>
      </c>
      <c r="G32" s="201"/>
      <c r="H32" s="196"/>
      <c r="I32" s="196"/>
    </row>
    <row r="33" spans="1:11" s="190" customFormat="1" ht="15.75">
      <c r="A33" s="191" t="s">
        <v>204</v>
      </c>
      <c r="B33" s="192" t="s">
        <v>203</v>
      </c>
      <c r="C33" s="192" t="s">
        <v>176</v>
      </c>
      <c r="D33" s="193">
        <v>22756.6</v>
      </c>
      <c r="E33" s="198">
        <v>4239.5</v>
      </c>
      <c r="F33" s="198">
        <v>4253.2</v>
      </c>
      <c r="G33" s="195"/>
      <c r="H33" s="197"/>
      <c r="I33" s="197"/>
    </row>
    <row r="34" spans="1:11" ht="18.75">
      <c r="A34" s="191" t="s">
        <v>205</v>
      </c>
      <c r="B34" s="192" t="s">
        <v>206</v>
      </c>
      <c r="C34" s="192"/>
      <c r="D34" s="193">
        <f>D35</f>
        <v>731.4</v>
      </c>
      <c r="E34" s="193">
        <f>E35</f>
        <v>586.70000000000005</v>
      </c>
      <c r="F34" s="194">
        <f>F35</f>
        <v>800</v>
      </c>
      <c r="G34" s="201"/>
      <c r="H34" s="196"/>
      <c r="I34" s="196"/>
    </row>
    <row r="35" spans="1:11" ht="15.75">
      <c r="A35" s="191" t="s">
        <v>207</v>
      </c>
      <c r="B35" s="192">
        <v>10</v>
      </c>
      <c r="C35" s="192" t="s">
        <v>176</v>
      </c>
      <c r="D35" s="193">
        <v>731.4</v>
      </c>
      <c r="E35" s="198">
        <v>586.70000000000005</v>
      </c>
      <c r="F35" s="198">
        <v>800</v>
      </c>
      <c r="G35" s="195"/>
      <c r="H35" s="197"/>
      <c r="I35" s="197"/>
    </row>
    <row r="36" spans="1:11" s="190" customFormat="1" ht="15.75">
      <c r="A36" s="200" t="s">
        <v>208</v>
      </c>
      <c r="B36" s="192" t="s">
        <v>186</v>
      </c>
      <c r="C36" s="192"/>
      <c r="D36" s="193">
        <f>D37</f>
        <v>73.900000000000006</v>
      </c>
      <c r="E36" s="193">
        <f>E37</f>
        <v>0</v>
      </c>
      <c r="F36" s="194">
        <f>F37</f>
        <v>0</v>
      </c>
      <c r="G36" s="204"/>
      <c r="H36" s="205"/>
      <c r="I36" s="205"/>
    </row>
    <row r="37" spans="1:11" s="190" customFormat="1" ht="16.5" customHeight="1">
      <c r="A37" s="200" t="s">
        <v>209</v>
      </c>
      <c r="B37" s="192" t="s">
        <v>186</v>
      </c>
      <c r="C37" s="192" t="s">
        <v>199</v>
      </c>
      <c r="D37" s="193">
        <v>73.900000000000006</v>
      </c>
      <c r="E37" s="193"/>
      <c r="F37" s="194"/>
      <c r="G37" s="204"/>
      <c r="H37" s="205"/>
      <c r="I37" s="205"/>
    </row>
    <row r="38" spans="1:11" s="190" customFormat="1" ht="30.75" customHeight="1">
      <c r="A38" s="206" t="s">
        <v>210</v>
      </c>
      <c r="B38" s="192" t="s">
        <v>188</v>
      </c>
      <c r="C38" s="192" t="s">
        <v>211</v>
      </c>
      <c r="D38" s="193">
        <f>D39</f>
        <v>0</v>
      </c>
      <c r="E38" s="193">
        <f>E39</f>
        <v>1</v>
      </c>
      <c r="F38" s="194">
        <f>F39</f>
        <v>1</v>
      </c>
      <c r="G38" s="204"/>
      <c r="H38" s="205"/>
      <c r="I38" s="205"/>
    </row>
    <row r="39" spans="1:11" s="190" customFormat="1" ht="16.5" customHeight="1">
      <c r="A39" s="207" t="s">
        <v>212</v>
      </c>
      <c r="B39" s="192" t="s">
        <v>188</v>
      </c>
      <c r="C39" s="192" t="s">
        <v>176</v>
      </c>
      <c r="D39" s="193"/>
      <c r="E39" s="193">
        <v>1</v>
      </c>
      <c r="F39" s="194">
        <v>1</v>
      </c>
      <c r="G39" s="204"/>
      <c r="H39" s="205"/>
      <c r="I39" s="205"/>
    </row>
    <row r="40" spans="1:11" s="190" customFormat="1" ht="16.5" customHeight="1">
      <c r="A40" s="200" t="s">
        <v>213</v>
      </c>
      <c r="B40" s="192" t="s">
        <v>214</v>
      </c>
      <c r="C40" s="192"/>
      <c r="D40" s="193">
        <f>D41</f>
        <v>93.4</v>
      </c>
      <c r="E40" s="193">
        <f>E41</f>
        <v>0</v>
      </c>
      <c r="F40" s="194">
        <f>F41</f>
        <v>0</v>
      </c>
      <c r="G40" s="204"/>
      <c r="H40" s="205"/>
      <c r="I40" s="205"/>
    </row>
    <row r="41" spans="1:11" s="190" customFormat="1" ht="12.75" customHeight="1">
      <c r="A41" s="208" t="s">
        <v>215</v>
      </c>
      <c r="B41" s="192" t="s">
        <v>214</v>
      </c>
      <c r="C41" s="192" t="s">
        <v>191</v>
      </c>
      <c r="D41" s="193">
        <v>93.4</v>
      </c>
      <c r="E41" s="198"/>
      <c r="F41" s="198"/>
      <c r="G41" s="195"/>
      <c r="H41" s="197"/>
      <c r="I41" s="197"/>
    </row>
    <row r="42" spans="1:11" ht="18.75">
      <c r="A42" s="191" t="s">
        <v>216</v>
      </c>
      <c r="B42" s="209"/>
      <c r="C42" s="209"/>
      <c r="D42" s="193">
        <f>D13+D21+D23+D25+D29+D32+D34+D36+D38+D40</f>
        <v>480127.20000000007</v>
      </c>
      <c r="E42" s="193">
        <f t="shared" ref="E42:F42" si="4">E13+E21+E23+E25+E29+E32+E34+E36+E38+E40</f>
        <v>53208.5</v>
      </c>
      <c r="F42" s="194">
        <f t="shared" si="4"/>
        <v>54130.1</v>
      </c>
      <c r="G42" s="201"/>
      <c r="H42" s="196"/>
      <c r="I42" s="196"/>
      <c r="K42" s="210"/>
    </row>
    <row r="43" spans="1:11">
      <c r="D43" s="211">
        <v>480484.4</v>
      </c>
      <c r="E43" s="212"/>
      <c r="G43" s="210"/>
      <c r="H43" s="210"/>
      <c r="I43" s="210"/>
    </row>
    <row r="44" spans="1:11">
      <c r="A44" s="213"/>
      <c r="D44" s="214">
        <f>D42-D43</f>
        <v>-357.19999999995343</v>
      </c>
      <c r="E44" s="215"/>
      <c r="F44" s="210"/>
      <c r="G44" s="210"/>
    </row>
    <row r="45" spans="1:11" ht="15.75" customHeight="1">
      <c r="A45" s="216"/>
      <c r="B45" s="586"/>
      <c r="C45" s="586"/>
      <c r="D45" s="212"/>
      <c r="E45" s="212"/>
    </row>
    <row r="46" spans="1:11">
      <c r="D46" s="212"/>
      <c r="E46" s="212"/>
    </row>
    <row r="47" spans="1:11">
      <c r="D47" s="212"/>
      <c r="E47" s="212"/>
    </row>
    <row r="48" spans="1:11">
      <c r="D48" s="212"/>
      <c r="E48" s="212"/>
    </row>
    <row r="49" spans="4:5">
      <c r="D49" s="212"/>
      <c r="E49" s="212"/>
    </row>
    <row r="50" spans="4:5">
      <c r="D50" s="212"/>
      <c r="E50" s="212"/>
    </row>
    <row r="51" spans="4:5">
      <c r="D51" s="212"/>
      <c r="E51" s="212"/>
    </row>
    <row r="52" spans="4:5">
      <c r="D52" s="212"/>
      <c r="E52" s="212"/>
    </row>
    <row r="53" spans="4:5">
      <c r="D53" s="212"/>
      <c r="E53" s="212"/>
    </row>
    <row r="54" spans="4:5">
      <c r="D54" s="212"/>
      <c r="E54" s="212"/>
    </row>
  </sheetData>
  <sheetProtection formatCells="0" formatColumns="0" formatRows="0" insertColumns="0" insertRows="0" insertHyperlinks="0" sort="0" autoFilter="0" pivotTables="0"/>
  <autoFilter ref="A12:C42"/>
  <mergeCells count="10">
    <mergeCell ref="A9:F9"/>
    <mergeCell ref="A10:F10"/>
    <mergeCell ref="E11:F11"/>
    <mergeCell ref="B45:C45"/>
    <mergeCell ref="A1:F1"/>
    <mergeCell ref="A2:F2"/>
    <mergeCell ref="A3:F3"/>
    <mergeCell ref="B4:F4"/>
    <mergeCell ref="A5:F5"/>
    <mergeCell ref="A8:F8"/>
  </mergeCells>
  <pageMargins left="1.1811023622047245" right="0.15748031496062992" top="0.15748031496062992" bottom="0.15748031496062992" header="0.15748031496062992" footer="0.11811023622047245"/>
  <pageSetup paperSize="9" scale="65" fitToHeight="2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0"/>
  <sheetViews>
    <sheetView workbookViewId="0">
      <selection activeCell="P104" sqref="P104"/>
    </sheetView>
  </sheetViews>
  <sheetFormatPr defaultRowHeight="12.75"/>
  <cols>
    <col min="1" max="1" width="49.7109375" style="219" customWidth="1"/>
    <col min="2" max="2" width="7.42578125" style="219" customWidth="1"/>
    <col min="3" max="3" width="4.140625" style="219" customWidth="1"/>
    <col min="4" max="4" width="4.7109375" style="219" customWidth="1"/>
    <col min="5" max="5" width="14.42578125" style="219" customWidth="1"/>
    <col min="6" max="6" width="4.28515625" style="219" customWidth="1"/>
    <col min="7" max="7" width="8.28515625" style="219" hidden="1" customWidth="1"/>
    <col min="8" max="8" width="18.42578125" style="219" hidden="1" customWidth="1"/>
    <col min="9" max="11" width="9.140625" style="219" hidden="1" customWidth="1"/>
    <col min="12" max="12" width="11.85546875" style="219" hidden="1" customWidth="1"/>
    <col min="13" max="13" width="6.7109375" style="219" hidden="1" customWidth="1"/>
    <col min="14" max="14" width="13.85546875" style="219" hidden="1" customWidth="1"/>
    <col min="15" max="15" width="10.28515625" style="219" hidden="1" customWidth="1"/>
    <col min="16" max="16" width="16.28515625" style="219" customWidth="1"/>
    <col min="17" max="18" width="11.5703125" style="219" hidden="1" customWidth="1"/>
    <col min="19" max="19" width="9.140625" style="219" hidden="1" customWidth="1"/>
    <col min="20" max="20" width="11.7109375" style="219" hidden="1" customWidth="1"/>
    <col min="21" max="21" width="9.140625" style="219" hidden="1" customWidth="1"/>
    <col min="22" max="22" width="11.42578125" style="219" hidden="1" customWidth="1"/>
    <col min="23" max="23" width="10.5703125" style="219" hidden="1" customWidth="1"/>
    <col min="24" max="24" width="14.140625" style="219" hidden="1" customWidth="1"/>
    <col min="25" max="25" width="1.140625" style="219" hidden="1" customWidth="1"/>
    <col min="26" max="26" width="15.85546875" style="219" customWidth="1"/>
    <col min="27" max="27" width="15.85546875" style="219" hidden="1" customWidth="1"/>
    <col min="28" max="28" width="16.140625" style="219" customWidth="1"/>
    <col min="29" max="29" width="13.85546875" style="219" hidden="1" customWidth="1"/>
    <col min="30" max="30" width="12.85546875" style="219" hidden="1" customWidth="1"/>
    <col min="31" max="31" width="15.42578125" style="219" hidden="1" customWidth="1"/>
    <col min="32" max="32" width="11.85546875" style="219" customWidth="1"/>
    <col min="33" max="33" width="25" style="219" customWidth="1"/>
    <col min="34" max="35" width="11.5703125" style="219" bestFit="1" customWidth="1"/>
    <col min="36" max="36" width="11.7109375" style="219" bestFit="1" customWidth="1"/>
    <col min="37" max="16384" width="9.140625" style="219"/>
  </cols>
  <sheetData>
    <row r="1" spans="1:38" ht="15.75">
      <c r="A1" s="217"/>
      <c r="B1" s="218"/>
      <c r="C1" s="217"/>
      <c r="D1" s="217"/>
      <c r="E1" s="590" t="s">
        <v>217</v>
      </c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</row>
    <row r="2" spans="1:38" ht="15.75">
      <c r="A2" s="217"/>
      <c r="B2" s="218"/>
      <c r="C2" s="217"/>
      <c r="D2" s="217"/>
      <c r="E2" s="590" t="s">
        <v>218</v>
      </c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</row>
    <row r="3" spans="1:38" ht="15.75" customHeight="1">
      <c r="A3" s="591" t="s">
        <v>476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</row>
    <row r="4" spans="1:38" ht="15.75">
      <c r="A4" s="220"/>
      <c r="B4" s="1"/>
      <c r="C4" s="1"/>
      <c r="D4" s="1"/>
      <c r="E4" s="591" t="s">
        <v>219</v>
      </c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</row>
    <row r="5" spans="1:38" ht="15.75">
      <c r="A5" s="593"/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4"/>
      <c r="AA5" s="594"/>
      <c r="AB5" s="594"/>
    </row>
    <row r="6" spans="1:38">
      <c r="P6" s="3"/>
      <c r="Q6" s="221"/>
      <c r="V6" s="222"/>
    </row>
    <row r="7" spans="1:38" ht="18.75" customHeight="1">
      <c r="A7" s="589" t="s">
        <v>220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589"/>
      <c r="AB7" s="589"/>
    </row>
    <row r="8" spans="1:38" ht="30" customHeight="1">
      <c r="A8" s="589" t="s">
        <v>221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89"/>
    </row>
    <row r="9" spans="1:38" ht="15.75" customHeight="1">
      <c r="A9" s="595"/>
      <c r="B9" s="596"/>
      <c r="C9" s="596"/>
      <c r="D9" s="596"/>
      <c r="E9" s="596"/>
      <c r="F9" s="596"/>
      <c r="G9" s="596"/>
      <c r="H9" s="596"/>
      <c r="I9" s="596"/>
      <c r="J9" s="597"/>
      <c r="K9" s="597"/>
      <c r="L9" s="597"/>
      <c r="M9" s="223"/>
      <c r="N9" s="224"/>
      <c r="O9" s="224"/>
      <c r="P9" s="225"/>
      <c r="X9" s="226"/>
      <c r="Y9" s="175"/>
      <c r="Z9" s="226"/>
      <c r="AA9" s="226"/>
      <c r="AB9" s="227" t="s">
        <v>222</v>
      </c>
    </row>
    <row r="10" spans="1:38" ht="12.75" customHeight="1">
      <c r="A10" s="598" t="s">
        <v>223</v>
      </c>
      <c r="B10" s="600" t="s">
        <v>224</v>
      </c>
      <c r="C10" s="601"/>
      <c r="D10" s="601"/>
      <c r="E10" s="601"/>
      <c r="F10" s="602"/>
      <c r="G10" s="228"/>
      <c r="H10" s="229" t="s">
        <v>225</v>
      </c>
      <c r="I10" s="230" t="s">
        <v>225</v>
      </c>
      <c r="J10" s="603" t="s">
        <v>226</v>
      </c>
      <c r="K10" s="603" t="s">
        <v>227</v>
      </c>
      <c r="L10" s="603" t="s">
        <v>227</v>
      </c>
      <c r="M10" s="603" t="s">
        <v>228</v>
      </c>
      <c r="N10" s="231" t="s">
        <v>229</v>
      </c>
      <c r="O10" s="231" t="s">
        <v>4</v>
      </c>
      <c r="P10" s="605">
        <v>2023</v>
      </c>
      <c r="Q10" s="232" t="s">
        <v>229</v>
      </c>
      <c r="R10" s="232" t="s">
        <v>229</v>
      </c>
      <c r="S10" s="233" t="s">
        <v>4</v>
      </c>
      <c r="T10" s="607" t="s">
        <v>230</v>
      </c>
      <c r="U10" s="613" t="s">
        <v>231</v>
      </c>
      <c r="V10" s="615" t="s">
        <v>232</v>
      </c>
      <c r="W10" s="613" t="s">
        <v>231</v>
      </c>
      <c r="X10" s="611" t="s">
        <v>13</v>
      </c>
      <c r="Y10" s="617" t="s">
        <v>14</v>
      </c>
      <c r="Z10" s="611">
        <v>2024</v>
      </c>
      <c r="AA10" s="609" t="s">
        <v>233</v>
      </c>
      <c r="AB10" s="611">
        <v>2025</v>
      </c>
      <c r="AC10" s="609" t="s">
        <v>234</v>
      </c>
    </row>
    <row r="11" spans="1:38" ht="35.25" customHeight="1">
      <c r="A11" s="599"/>
      <c r="B11" s="234" t="s">
        <v>235</v>
      </c>
      <c r="C11" s="235" t="s">
        <v>236</v>
      </c>
      <c r="D11" s="235" t="s">
        <v>174</v>
      </c>
      <c r="E11" s="235" t="s">
        <v>237</v>
      </c>
      <c r="F11" s="235" t="s">
        <v>238</v>
      </c>
      <c r="G11" s="235" t="s">
        <v>239</v>
      </c>
      <c r="H11" s="236" t="s">
        <v>240</v>
      </c>
      <c r="I11" s="237" t="s">
        <v>241</v>
      </c>
      <c r="J11" s="604"/>
      <c r="K11" s="604"/>
      <c r="L11" s="604"/>
      <c r="M11" s="604"/>
      <c r="N11" s="238" t="s">
        <v>242</v>
      </c>
      <c r="O11" s="238" t="s">
        <v>243</v>
      </c>
      <c r="P11" s="606"/>
      <c r="Q11" s="239" t="s">
        <v>244</v>
      </c>
      <c r="R11" s="239" t="s">
        <v>244</v>
      </c>
      <c r="S11" s="240" t="s">
        <v>11</v>
      </c>
      <c r="T11" s="608"/>
      <c r="U11" s="614"/>
      <c r="V11" s="616"/>
      <c r="W11" s="614"/>
      <c r="X11" s="612"/>
      <c r="Y11" s="618"/>
      <c r="Z11" s="612"/>
      <c r="AA11" s="610"/>
      <c r="AB11" s="612"/>
      <c r="AC11" s="610"/>
      <c r="AG11" s="226"/>
    </row>
    <row r="12" spans="1:38" ht="15.75">
      <c r="A12" s="241" t="s">
        <v>245</v>
      </c>
      <c r="B12" s="242"/>
      <c r="C12" s="242"/>
      <c r="D12" s="243"/>
      <c r="E12" s="242"/>
      <c r="F12" s="242"/>
      <c r="G12" s="242"/>
      <c r="H12" s="244" t="e">
        <f>H15+#REF!+#REF!+#REF!+#REF!+#REF!</f>
        <v>#REF!</v>
      </c>
      <c r="I12" s="244" t="e">
        <f>I15+#REF!+#REF!+#REF!+#REF!+#REF!</f>
        <v>#REF!</v>
      </c>
      <c r="J12" s="244" t="e">
        <f>J15+#REF!+#REF!+#REF!+#REF!+#REF!</f>
        <v>#REF!</v>
      </c>
      <c r="K12" s="244" t="e">
        <f>K15+#REF!+#REF!+#REF!+#REF!+#REF!</f>
        <v>#REF!</v>
      </c>
      <c r="L12" s="244" t="e">
        <f>L15+#REF!+#REF!+#REF!+#REF!+#REF!</f>
        <v>#REF!</v>
      </c>
      <c r="M12" s="244" t="e">
        <f>M15+#REF!+#REF!+#REF!+#REF!+#REF!</f>
        <v>#REF!</v>
      </c>
      <c r="N12" s="244" t="e">
        <f>N15+#REF!+#REF!+#REF!+#REF!+#REF!</f>
        <v>#REF!</v>
      </c>
      <c r="O12" s="244" t="e">
        <f>O15+#REF!+#REF!+#REF!+#REF!+#REF!</f>
        <v>#REF!</v>
      </c>
      <c r="P12" s="245">
        <f t="shared" ref="P12:AC12" si="0">P13+P139</f>
        <v>480127198.45239997</v>
      </c>
      <c r="Q12" s="245" t="e">
        <f t="shared" si="0"/>
        <v>#REF!</v>
      </c>
      <c r="R12" s="245" t="e">
        <f t="shared" si="0"/>
        <v>#REF!</v>
      </c>
      <c r="S12" s="245" t="e">
        <f t="shared" si="0"/>
        <v>#REF!</v>
      </c>
      <c r="T12" s="245" t="e">
        <f t="shared" si="0"/>
        <v>#REF!</v>
      </c>
      <c r="U12" s="245" t="e">
        <f t="shared" si="0"/>
        <v>#REF!</v>
      </c>
      <c r="V12" s="245" t="e">
        <f t="shared" si="0"/>
        <v>#REF!</v>
      </c>
      <c r="W12" s="245" t="e">
        <f t="shared" si="0"/>
        <v>#REF!</v>
      </c>
      <c r="X12" s="245" t="e">
        <f t="shared" si="0"/>
        <v>#REF!</v>
      </c>
      <c r="Y12" s="245" t="e">
        <f t="shared" si="0"/>
        <v>#REF!</v>
      </c>
      <c r="Z12" s="245">
        <f t="shared" si="0"/>
        <v>53208464.495239995</v>
      </c>
      <c r="AA12" s="245">
        <f t="shared" si="0"/>
        <v>510899.11238100001</v>
      </c>
      <c r="AB12" s="245">
        <f t="shared" si="0"/>
        <v>54130135.499849997</v>
      </c>
      <c r="AC12" s="246">
        <f t="shared" si="0"/>
        <v>1067036.7764925</v>
      </c>
      <c r="AD12" s="226">
        <f>Z12-AA12</f>
        <v>52697565.382858999</v>
      </c>
      <c r="AE12" s="226">
        <f>AB12-AC12</f>
        <v>53063098.723357499</v>
      </c>
      <c r="AF12" s="226"/>
      <c r="AG12" s="174"/>
      <c r="AH12" s="174"/>
      <c r="AI12" s="174"/>
      <c r="AJ12" s="174"/>
      <c r="AK12" s="174"/>
      <c r="AL12" s="174"/>
    </row>
    <row r="13" spans="1:38" ht="15.75">
      <c r="A13" s="247" t="s">
        <v>246</v>
      </c>
      <c r="B13" s="248"/>
      <c r="C13" s="248"/>
      <c r="D13" s="249"/>
      <c r="E13" s="248"/>
      <c r="F13" s="248"/>
      <c r="G13" s="248"/>
      <c r="H13" s="250"/>
      <c r="I13" s="250"/>
      <c r="J13" s="250"/>
      <c r="K13" s="250"/>
      <c r="L13" s="250"/>
      <c r="M13" s="250"/>
      <c r="N13" s="250"/>
      <c r="O13" s="250"/>
      <c r="P13" s="251">
        <f>P14+P56+P64+P68+P95+P112+P124+P129+P135+P133</f>
        <v>478522038.31999999</v>
      </c>
      <c r="Q13" s="252" t="e">
        <f t="shared" ref="Q13:AC13" si="1">Q14+Q56+Q64+Q68+Q95+Q112+Q124+Q129+Q135</f>
        <v>#REF!</v>
      </c>
      <c r="R13" s="252" t="e">
        <f t="shared" si="1"/>
        <v>#REF!</v>
      </c>
      <c r="S13" s="252" t="e">
        <f t="shared" si="1"/>
        <v>#REF!</v>
      </c>
      <c r="T13" s="252" t="e">
        <f t="shared" si="1"/>
        <v>#REF!</v>
      </c>
      <c r="U13" s="252" t="e">
        <f t="shared" si="1"/>
        <v>#REF!</v>
      </c>
      <c r="V13" s="252" t="e">
        <f t="shared" si="1"/>
        <v>#REF!</v>
      </c>
      <c r="W13" s="252" t="e">
        <f t="shared" si="1"/>
        <v>#REF!</v>
      </c>
      <c r="X13" s="252" t="e">
        <f t="shared" si="1"/>
        <v>#REF!</v>
      </c>
      <c r="Y13" s="252" t="e">
        <f t="shared" si="1"/>
        <v>#REF!</v>
      </c>
      <c r="Z13" s="252">
        <f t="shared" si="1"/>
        <v>52005297.485239998</v>
      </c>
      <c r="AA13" s="252">
        <f t="shared" si="1"/>
        <v>482047.43713099998</v>
      </c>
      <c r="AB13" s="252">
        <f t="shared" si="1"/>
        <v>52563545.12985</v>
      </c>
      <c r="AC13" s="252">
        <f t="shared" si="1"/>
        <v>991162.25649250008</v>
      </c>
      <c r="AE13" s="226"/>
    </row>
    <row r="14" spans="1:38" ht="15.75">
      <c r="A14" s="253" t="s">
        <v>175</v>
      </c>
      <c r="B14" s="254" t="s">
        <v>247</v>
      </c>
      <c r="C14" s="254" t="s">
        <v>176</v>
      </c>
      <c r="D14" s="255" t="s">
        <v>211</v>
      </c>
      <c r="E14" s="254"/>
      <c r="F14" s="254"/>
      <c r="G14" s="254"/>
      <c r="H14" s="256"/>
      <c r="I14" s="256"/>
      <c r="J14" s="256"/>
      <c r="K14" s="256"/>
      <c r="L14" s="256"/>
      <c r="M14" s="256"/>
      <c r="N14" s="256"/>
      <c r="O14" s="256"/>
      <c r="P14" s="257">
        <f>P15+P23+P39+P42+P37</f>
        <v>17093221.91</v>
      </c>
      <c r="Q14" s="258">
        <f t="shared" ref="Q14:AC14" si="2">Q15+Q23+Q39+Q42</f>
        <v>1715700</v>
      </c>
      <c r="R14" s="258">
        <f t="shared" si="2"/>
        <v>1715700</v>
      </c>
      <c r="S14" s="258">
        <f t="shared" si="2"/>
        <v>1715700</v>
      </c>
      <c r="T14" s="258">
        <f t="shared" si="2"/>
        <v>1715700</v>
      </c>
      <c r="U14" s="258">
        <f t="shared" si="2"/>
        <v>1715700</v>
      </c>
      <c r="V14" s="258">
        <f t="shared" si="2"/>
        <v>1715700</v>
      </c>
      <c r="W14" s="258">
        <f t="shared" si="2"/>
        <v>1715700</v>
      </c>
      <c r="X14" s="258">
        <f t="shared" si="2"/>
        <v>1715700</v>
      </c>
      <c r="Y14" s="258">
        <f t="shared" si="2"/>
        <v>1715700</v>
      </c>
      <c r="Z14" s="258">
        <f>Z15+Z23+Z39+Z42</f>
        <v>10594974.485239999</v>
      </c>
      <c r="AA14" s="258">
        <f t="shared" si="2"/>
        <v>264856.86213100003</v>
      </c>
      <c r="AB14" s="258">
        <f t="shared" si="2"/>
        <v>10987267.06985</v>
      </c>
      <c r="AC14" s="258">
        <f t="shared" si="2"/>
        <v>549328.35349250003</v>
      </c>
      <c r="AE14" s="226"/>
    </row>
    <row r="15" spans="1:38" ht="47.25">
      <c r="A15" s="259" t="s">
        <v>177</v>
      </c>
      <c r="B15" s="260" t="s">
        <v>247</v>
      </c>
      <c r="C15" s="260" t="s">
        <v>176</v>
      </c>
      <c r="D15" s="261" t="s">
        <v>178</v>
      </c>
      <c r="E15" s="260"/>
      <c r="F15" s="260"/>
      <c r="G15" s="260"/>
      <c r="H15" s="262"/>
      <c r="I15" s="262"/>
      <c r="J15" s="262"/>
      <c r="K15" s="262"/>
      <c r="L15" s="262"/>
      <c r="M15" s="262"/>
      <c r="N15" s="262"/>
      <c r="O15" s="262"/>
      <c r="P15" s="263">
        <f>P16</f>
        <v>2401072.7999999998</v>
      </c>
      <c r="Q15" s="264">
        <f t="shared" ref="Q15:AC17" si="3">Q16</f>
        <v>0</v>
      </c>
      <c r="R15" s="264">
        <f t="shared" si="3"/>
        <v>0</v>
      </c>
      <c r="S15" s="264">
        <f t="shared" si="3"/>
        <v>0</v>
      </c>
      <c r="T15" s="264">
        <f t="shared" si="3"/>
        <v>0</v>
      </c>
      <c r="U15" s="264">
        <f t="shared" si="3"/>
        <v>0</v>
      </c>
      <c r="V15" s="264">
        <f t="shared" si="3"/>
        <v>0</v>
      </c>
      <c r="W15" s="264">
        <f t="shared" si="3"/>
        <v>0</v>
      </c>
      <c r="X15" s="264">
        <f t="shared" si="3"/>
        <v>0</v>
      </c>
      <c r="Y15" s="264">
        <f t="shared" si="3"/>
        <v>0</v>
      </c>
      <c r="Z15" s="264">
        <f t="shared" si="3"/>
        <v>2156029.9739999999</v>
      </c>
      <c r="AA15" s="264">
        <f t="shared" si="3"/>
        <v>53900.749349999998</v>
      </c>
      <c r="AB15" s="264">
        <f t="shared" si="3"/>
        <v>2156029.9739999999</v>
      </c>
      <c r="AC15" s="264">
        <f t="shared" si="3"/>
        <v>107801.49870000001</v>
      </c>
      <c r="AE15" s="226"/>
    </row>
    <row r="16" spans="1:38" ht="27" customHeight="1">
      <c r="A16" s="265" t="s">
        <v>248</v>
      </c>
      <c r="B16" s="266" t="s">
        <v>247</v>
      </c>
      <c r="C16" s="266" t="s">
        <v>176</v>
      </c>
      <c r="D16" s="267" t="s">
        <v>178</v>
      </c>
      <c r="E16" s="268" t="s">
        <v>249</v>
      </c>
      <c r="F16" s="266"/>
      <c r="G16" s="266" t="s">
        <v>250</v>
      </c>
      <c r="H16" s="269" t="e">
        <f>#REF!+H23</f>
        <v>#REF!</v>
      </c>
      <c r="I16" s="269" t="e">
        <f>#REF!+I23</f>
        <v>#REF!</v>
      </c>
      <c r="J16" s="269" t="e">
        <f>#REF!+J23</f>
        <v>#REF!</v>
      </c>
      <c r="K16" s="269" t="e">
        <f>#REF!+K23</f>
        <v>#REF!</v>
      </c>
      <c r="L16" s="269" t="e">
        <f>#REF!+L23</f>
        <v>#REF!</v>
      </c>
      <c r="M16" s="269" t="e">
        <f>#REF!+M23</f>
        <v>#REF!</v>
      </c>
      <c r="N16" s="269" t="e">
        <f>#REF!+N23</f>
        <v>#REF!</v>
      </c>
      <c r="O16" s="269" t="e">
        <f>#REF!+O23</f>
        <v>#REF!</v>
      </c>
      <c r="P16" s="270">
        <f>P17</f>
        <v>2401072.7999999998</v>
      </c>
      <c r="Q16" s="271">
        <f t="shared" si="3"/>
        <v>0</v>
      </c>
      <c r="R16" s="271">
        <f t="shared" si="3"/>
        <v>0</v>
      </c>
      <c r="S16" s="271">
        <f t="shared" si="3"/>
        <v>0</v>
      </c>
      <c r="T16" s="271">
        <f t="shared" si="3"/>
        <v>0</v>
      </c>
      <c r="U16" s="271">
        <f t="shared" si="3"/>
        <v>0</v>
      </c>
      <c r="V16" s="271">
        <f t="shared" si="3"/>
        <v>0</v>
      </c>
      <c r="W16" s="271">
        <f t="shared" si="3"/>
        <v>0</v>
      </c>
      <c r="X16" s="271">
        <f t="shared" si="3"/>
        <v>0</v>
      </c>
      <c r="Y16" s="271">
        <f t="shared" si="3"/>
        <v>0</v>
      </c>
      <c r="Z16" s="271">
        <f t="shared" si="3"/>
        <v>2156029.9739999999</v>
      </c>
      <c r="AA16" s="271">
        <f>Z16*2.5%</f>
        <v>53900.749349999998</v>
      </c>
      <c r="AB16" s="271">
        <f t="shared" si="3"/>
        <v>2156029.9739999999</v>
      </c>
      <c r="AC16" s="271">
        <f t="shared" si="3"/>
        <v>107801.49870000001</v>
      </c>
      <c r="AE16" s="226"/>
    </row>
    <row r="17" spans="1:36">
      <c r="A17" s="272" t="s">
        <v>251</v>
      </c>
      <c r="B17" s="268" t="s">
        <v>247</v>
      </c>
      <c r="C17" s="268" t="s">
        <v>176</v>
      </c>
      <c r="D17" s="273" t="s">
        <v>178</v>
      </c>
      <c r="E17" s="268" t="s">
        <v>249</v>
      </c>
      <c r="F17" s="268"/>
      <c r="G17" s="268" t="s">
        <v>252</v>
      </c>
      <c r="H17" s="274" t="e">
        <f>H18+#REF!</f>
        <v>#REF!</v>
      </c>
      <c r="I17" s="274" t="e">
        <f>I18+#REF!</f>
        <v>#REF!</v>
      </c>
      <c r="J17" s="274" t="e">
        <f>J18+#REF!</f>
        <v>#REF!</v>
      </c>
      <c r="K17" s="274" t="e">
        <f>K18+#REF!</f>
        <v>#REF!</v>
      </c>
      <c r="L17" s="274" t="e">
        <f>L18+#REF!</f>
        <v>#REF!</v>
      </c>
      <c r="M17" s="274" t="e">
        <f>M18+#REF!</f>
        <v>#REF!</v>
      </c>
      <c r="N17" s="274" t="e">
        <f>N18+#REF!</f>
        <v>#REF!</v>
      </c>
      <c r="O17" s="274" t="e">
        <f>O18+#REF!</f>
        <v>#REF!</v>
      </c>
      <c r="P17" s="275">
        <f>P18</f>
        <v>2401072.7999999998</v>
      </c>
      <c r="Q17" s="276">
        <f t="shared" si="3"/>
        <v>0</v>
      </c>
      <c r="R17" s="276">
        <f t="shared" si="3"/>
        <v>0</v>
      </c>
      <c r="S17" s="276">
        <f t="shared" si="3"/>
        <v>0</v>
      </c>
      <c r="T17" s="276">
        <f t="shared" si="3"/>
        <v>0</v>
      </c>
      <c r="U17" s="276">
        <f t="shared" si="3"/>
        <v>0</v>
      </c>
      <c r="V17" s="276">
        <f t="shared" si="3"/>
        <v>0</v>
      </c>
      <c r="W17" s="276">
        <f t="shared" si="3"/>
        <v>0</v>
      </c>
      <c r="X17" s="276">
        <f t="shared" si="3"/>
        <v>0</v>
      </c>
      <c r="Y17" s="276">
        <f t="shared" si="3"/>
        <v>0</v>
      </c>
      <c r="Z17" s="276">
        <f t="shared" si="3"/>
        <v>2156029.9739999999</v>
      </c>
      <c r="AA17" s="271">
        <f t="shared" ref="AA17:AA22" si="4">Z17*2.5%</f>
        <v>53900.749349999998</v>
      </c>
      <c r="AB17" s="276">
        <f t="shared" si="3"/>
        <v>2156029.9739999999</v>
      </c>
      <c r="AC17" s="276">
        <f t="shared" si="3"/>
        <v>107801.49870000001</v>
      </c>
    </row>
    <row r="18" spans="1:36" ht="17.25" customHeight="1">
      <c r="A18" s="277" t="s">
        <v>253</v>
      </c>
      <c r="B18" s="278" t="s">
        <v>247</v>
      </c>
      <c r="C18" s="278" t="s">
        <v>176</v>
      </c>
      <c r="D18" s="279" t="s">
        <v>178</v>
      </c>
      <c r="E18" s="278" t="s">
        <v>254</v>
      </c>
      <c r="F18" s="278" t="s">
        <v>250</v>
      </c>
      <c r="G18" s="278" t="s">
        <v>255</v>
      </c>
      <c r="H18" s="280">
        <v>265370</v>
      </c>
      <c r="I18" s="281"/>
      <c r="J18" s="281"/>
      <c r="K18" s="281"/>
      <c r="L18" s="281"/>
      <c r="M18" s="281"/>
      <c r="N18" s="282">
        <v>54352.800000000003</v>
      </c>
      <c r="O18" s="282">
        <f>N18/H18*100</f>
        <v>20.48189320571278</v>
      </c>
      <c r="P18" s="283">
        <f>P21+P22</f>
        <v>2401072.7999999998</v>
      </c>
      <c r="Q18" s="284">
        <f t="shared" ref="Q18:AC18" si="5">Q21+Q22</f>
        <v>0</v>
      </c>
      <c r="R18" s="284">
        <f t="shared" si="5"/>
        <v>0</v>
      </c>
      <c r="S18" s="284">
        <f t="shared" si="5"/>
        <v>0</v>
      </c>
      <c r="T18" s="284">
        <f t="shared" si="5"/>
        <v>0</v>
      </c>
      <c r="U18" s="284">
        <f t="shared" si="5"/>
        <v>0</v>
      </c>
      <c r="V18" s="284">
        <f t="shared" si="5"/>
        <v>0</v>
      </c>
      <c r="W18" s="284">
        <f t="shared" si="5"/>
        <v>0</v>
      </c>
      <c r="X18" s="284">
        <f t="shared" si="5"/>
        <v>0</v>
      </c>
      <c r="Y18" s="284">
        <f t="shared" si="5"/>
        <v>0</v>
      </c>
      <c r="Z18" s="284">
        <f t="shared" si="5"/>
        <v>2156029.9739999999</v>
      </c>
      <c r="AA18" s="271">
        <f t="shared" si="4"/>
        <v>53900.749349999998</v>
      </c>
      <c r="AB18" s="284">
        <f t="shared" si="5"/>
        <v>2156029.9739999999</v>
      </c>
      <c r="AC18" s="284">
        <f t="shared" si="5"/>
        <v>107801.49870000001</v>
      </c>
    </row>
    <row r="19" spans="1:36" ht="63.75">
      <c r="A19" s="277" t="s">
        <v>256</v>
      </c>
      <c r="B19" s="278" t="s">
        <v>247</v>
      </c>
      <c r="C19" s="278" t="s">
        <v>176</v>
      </c>
      <c r="D19" s="279" t="s">
        <v>178</v>
      </c>
      <c r="E19" s="278" t="s">
        <v>254</v>
      </c>
      <c r="F19" s="278" t="s">
        <v>257</v>
      </c>
      <c r="G19" s="285"/>
      <c r="H19" s="286"/>
      <c r="I19" s="281"/>
      <c r="J19" s="281"/>
      <c r="K19" s="281"/>
      <c r="L19" s="281"/>
      <c r="M19" s="281"/>
      <c r="N19" s="287"/>
      <c r="O19" s="287"/>
      <c r="P19" s="283">
        <f>P20</f>
        <v>2401072.7999999998</v>
      </c>
      <c r="Q19" s="284">
        <f t="shared" ref="Q19:AC19" si="6">Q20</f>
        <v>0</v>
      </c>
      <c r="R19" s="284">
        <f t="shared" si="6"/>
        <v>0</v>
      </c>
      <c r="S19" s="284">
        <f t="shared" si="6"/>
        <v>0</v>
      </c>
      <c r="T19" s="284">
        <f t="shared" si="6"/>
        <v>0</v>
      </c>
      <c r="U19" s="284">
        <f t="shared" si="6"/>
        <v>0</v>
      </c>
      <c r="V19" s="284">
        <f t="shared" si="6"/>
        <v>0</v>
      </c>
      <c r="W19" s="284">
        <f t="shared" si="6"/>
        <v>0</v>
      </c>
      <c r="X19" s="284">
        <f t="shared" si="6"/>
        <v>0</v>
      </c>
      <c r="Y19" s="284">
        <f t="shared" si="6"/>
        <v>0</v>
      </c>
      <c r="Z19" s="284">
        <f t="shared" si="6"/>
        <v>2156029.9739999999</v>
      </c>
      <c r="AA19" s="271">
        <f t="shared" si="4"/>
        <v>53900.749349999998</v>
      </c>
      <c r="AB19" s="284">
        <f t="shared" si="6"/>
        <v>2156029.9739999999</v>
      </c>
      <c r="AC19" s="284">
        <f t="shared" si="6"/>
        <v>107801.4987</v>
      </c>
    </row>
    <row r="20" spans="1:36" ht="25.5">
      <c r="A20" s="345" t="s">
        <v>258</v>
      </c>
      <c r="B20" s="278" t="s">
        <v>247</v>
      </c>
      <c r="C20" s="278" t="s">
        <v>176</v>
      </c>
      <c r="D20" s="279" t="s">
        <v>178</v>
      </c>
      <c r="E20" s="278" t="s">
        <v>254</v>
      </c>
      <c r="F20" s="278" t="s">
        <v>259</v>
      </c>
      <c r="G20" s="278"/>
      <c r="H20" s="280"/>
      <c r="I20" s="289"/>
      <c r="J20" s="289"/>
      <c r="K20" s="289"/>
      <c r="L20" s="289"/>
      <c r="M20" s="289"/>
      <c r="N20" s="282"/>
      <c r="O20" s="282"/>
      <c r="P20" s="283">
        <f>P21+P22</f>
        <v>2401072.7999999998</v>
      </c>
      <c r="Q20" s="284">
        <f t="shared" ref="Q20:AB20" si="7">Q21+Q22</f>
        <v>0</v>
      </c>
      <c r="R20" s="284">
        <f t="shared" si="7"/>
        <v>0</v>
      </c>
      <c r="S20" s="284">
        <f t="shared" si="7"/>
        <v>0</v>
      </c>
      <c r="T20" s="284">
        <f t="shared" si="7"/>
        <v>0</v>
      </c>
      <c r="U20" s="284">
        <f t="shared" si="7"/>
        <v>0</v>
      </c>
      <c r="V20" s="284">
        <f t="shared" si="7"/>
        <v>0</v>
      </c>
      <c r="W20" s="284">
        <f t="shared" si="7"/>
        <v>0</v>
      </c>
      <c r="X20" s="284">
        <f t="shared" si="7"/>
        <v>0</v>
      </c>
      <c r="Y20" s="284">
        <f t="shared" si="7"/>
        <v>0</v>
      </c>
      <c r="Z20" s="284">
        <f t="shared" si="7"/>
        <v>2156029.9739999999</v>
      </c>
      <c r="AA20" s="271">
        <f t="shared" si="4"/>
        <v>53900.749349999998</v>
      </c>
      <c r="AB20" s="284">
        <f t="shared" si="7"/>
        <v>2156029.9739999999</v>
      </c>
      <c r="AC20" s="290">
        <f>AB20*5%</f>
        <v>107801.4987</v>
      </c>
    </row>
    <row r="21" spans="1:36" ht="25.5">
      <c r="A21" s="547" t="s">
        <v>260</v>
      </c>
      <c r="B21" s="545" t="s">
        <v>247</v>
      </c>
      <c r="C21" s="278" t="s">
        <v>176</v>
      </c>
      <c r="D21" s="279" t="s">
        <v>178</v>
      </c>
      <c r="E21" s="278" t="s">
        <v>254</v>
      </c>
      <c r="F21" s="278" t="s">
        <v>261</v>
      </c>
      <c r="G21" s="278"/>
      <c r="H21" s="286"/>
      <c r="I21" s="281"/>
      <c r="J21" s="281"/>
      <c r="K21" s="281"/>
      <c r="L21" s="281"/>
      <c r="M21" s="281"/>
      <c r="N21" s="287"/>
      <c r="O21" s="287"/>
      <c r="P21" s="283">
        <v>1844168</v>
      </c>
      <c r="Q21" s="284"/>
      <c r="R21" s="284"/>
      <c r="S21" s="284"/>
      <c r="T21" s="282"/>
      <c r="U21" s="291"/>
      <c r="V21" s="292"/>
      <c r="W21" s="292"/>
      <c r="X21" s="293"/>
      <c r="Y21" s="293"/>
      <c r="Z21" s="284">
        <v>1655937</v>
      </c>
      <c r="AA21" s="271">
        <f t="shared" si="4"/>
        <v>41398.425000000003</v>
      </c>
      <c r="AB21" s="284">
        <v>1655937</v>
      </c>
      <c r="AC21" s="290">
        <f>AB21*5%</f>
        <v>82796.850000000006</v>
      </c>
      <c r="AH21" s="315"/>
    </row>
    <row r="22" spans="1:36" ht="25.5" customHeight="1">
      <c r="A22" s="547" t="s">
        <v>262</v>
      </c>
      <c r="B22" s="545" t="s">
        <v>247</v>
      </c>
      <c r="C22" s="278" t="s">
        <v>176</v>
      </c>
      <c r="D22" s="279" t="s">
        <v>178</v>
      </c>
      <c r="E22" s="278" t="s">
        <v>254</v>
      </c>
      <c r="F22" s="278" t="s">
        <v>263</v>
      </c>
      <c r="G22" s="278"/>
      <c r="H22" s="286"/>
      <c r="I22" s="281"/>
      <c r="J22" s="281"/>
      <c r="K22" s="281"/>
      <c r="L22" s="281"/>
      <c r="M22" s="281"/>
      <c r="N22" s="287"/>
      <c r="O22" s="287"/>
      <c r="P22" s="283">
        <v>556904.80000000005</v>
      </c>
      <c r="Q22" s="284">
        <f t="shared" ref="Q22:Z22" si="8">Q21*30.2%</f>
        <v>0</v>
      </c>
      <c r="R22" s="284">
        <f t="shared" si="8"/>
        <v>0</v>
      </c>
      <c r="S22" s="284">
        <f t="shared" si="8"/>
        <v>0</v>
      </c>
      <c r="T22" s="284">
        <f t="shared" si="8"/>
        <v>0</v>
      </c>
      <c r="U22" s="284">
        <f t="shared" si="8"/>
        <v>0</v>
      </c>
      <c r="V22" s="284">
        <f t="shared" si="8"/>
        <v>0</v>
      </c>
      <c r="W22" s="284">
        <f t="shared" si="8"/>
        <v>0</v>
      </c>
      <c r="X22" s="284">
        <f t="shared" si="8"/>
        <v>0</v>
      </c>
      <c r="Y22" s="284">
        <f t="shared" si="8"/>
        <v>0</v>
      </c>
      <c r="Z22" s="284">
        <f t="shared" si="8"/>
        <v>500092.97399999999</v>
      </c>
      <c r="AA22" s="271">
        <f t="shared" si="4"/>
        <v>12502.324350000001</v>
      </c>
      <c r="AB22" s="284">
        <f>AB21*30.2%</f>
        <v>500092.97399999999</v>
      </c>
      <c r="AC22" s="290">
        <f>AB22*5%</f>
        <v>25004.648700000002</v>
      </c>
      <c r="AH22" s="315"/>
    </row>
    <row r="23" spans="1:36" ht="51.75" customHeight="1">
      <c r="A23" s="546" t="s">
        <v>264</v>
      </c>
      <c r="B23" s="254" t="s">
        <v>247</v>
      </c>
      <c r="C23" s="254" t="s">
        <v>176</v>
      </c>
      <c r="D23" s="255" t="s">
        <v>180</v>
      </c>
      <c r="E23" s="294"/>
      <c r="F23" s="254"/>
      <c r="G23" s="254" t="s">
        <v>250</v>
      </c>
      <c r="H23" s="295" t="e">
        <f>H24+H40+H66+#REF!</f>
        <v>#REF!</v>
      </c>
      <c r="I23" s="295" t="e">
        <f>I24+I40+I66+#REF!</f>
        <v>#REF!</v>
      </c>
      <c r="J23" s="295" t="e">
        <f>J24+J40+J66+#REF!</f>
        <v>#REF!</v>
      </c>
      <c r="K23" s="295" t="e">
        <f>K24+K40+K66+#REF!</f>
        <v>#REF!</v>
      </c>
      <c r="L23" s="295" t="e">
        <f>L24+L40+L66+#REF!</f>
        <v>#REF!</v>
      </c>
      <c r="M23" s="295" t="e">
        <f>M24+M40+M66+#REF!</f>
        <v>#REF!</v>
      </c>
      <c r="N23" s="295" t="e">
        <f>N24+N40+N66+#REF!</f>
        <v>#REF!</v>
      </c>
      <c r="O23" s="295" t="e">
        <f>O24+O40+O66+#REF!</f>
        <v>#REF!</v>
      </c>
      <c r="P23" s="296">
        <f>P24</f>
        <v>14139691.710000001</v>
      </c>
      <c r="Q23" s="297">
        <f t="shared" ref="Q23:AC25" si="9">Q24</f>
        <v>1665700</v>
      </c>
      <c r="R23" s="297">
        <f t="shared" si="9"/>
        <v>1665700</v>
      </c>
      <c r="S23" s="297">
        <f t="shared" si="9"/>
        <v>1665700</v>
      </c>
      <c r="T23" s="297">
        <f t="shared" si="9"/>
        <v>1665700</v>
      </c>
      <c r="U23" s="297">
        <f t="shared" si="9"/>
        <v>1665700</v>
      </c>
      <c r="V23" s="297">
        <f t="shared" si="9"/>
        <v>1665700</v>
      </c>
      <c r="W23" s="297">
        <f t="shared" si="9"/>
        <v>1665700</v>
      </c>
      <c r="X23" s="297">
        <f t="shared" si="9"/>
        <v>1665700</v>
      </c>
      <c r="Y23" s="297">
        <f t="shared" si="9"/>
        <v>1665700</v>
      </c>
      <c r="Z23" s="297">
        <f t="shared" si="9"/>
        <v>8203244.5112399999</v>
      </c>
      <c r="AA23" s="297">
        <f t="shared" si="9"/>
        <v>205081.112781</v>
      </c>
      <c r="AB23" s="297">
        <f t="shared" si="9"/>
        <v>8595537.0958500002</v>
      </c>
      <c r="AC23" s="297">
        <f t="shared" si="9"/>
        <v>429776.85479250003</v>
      </c>
      <c r="AJ23" s="315"/>
    </row>
    <row r="24" spans="1:36" ht="25.5">
      <c r="A24" s="288" t="s">
        <v>248</v>
      </c>
      <c r="B24" s="268" t="s">
        <v>247</v>
      </c>
      <c r="C24" s="268" t="s">
        <v>176</v>
      </c>
      <c r="D24" s="273" t="s">
        <v>180</v>
      </c>
      <c r="E24" s="278"/>
      <c r="F24" s="268"/>
      <c r="G24" s="268" t="s">
        <v>252</v>
      </c>
      <c r="H24" s="291" t="e">
        <f t="shared" ref="H24:O24" si="10">H27+H31+H39</f>
        <v>#REF!</v>
      </c>
      <c r="I24" s="291" t="e">
        <f t="shared" si="10"/>
        <v>#REF!</v>
      </c>
      <c r="J24" s="291" t="e">
        <f t="shared" si="10"/>
        <v>#REF!</v>
      </c>
      <c r="K24" s="291" t="e">
        <f t="shared" si="10"/>
        <v>#REF!</v>
      </c>
      <c r="L24" s="291" t="e">
        <f t="shared" si="10"/>
        <v>#REF!</v>
      </c>
      <c r="M24" s="291" t="e">
        <f t="shared" si="10"/>
        <v>#REF!</v>
      </c>
      <c r="N24" s="291" t="e">
        <f t="shared" si="10"/>
        <v>#REF!</v>
      </c>
      <c r="O24" s="291" t="e">
        <f t="shared" si="10"/>
        <v>#REF!</v>
      </c>
      <c r="P24" s="275">
        <f>P25</f>
        <v>14139691.710000001</v>
      </c>
      <c r="Q24" s="276">
        <f t="shared" si="9"/>
        <v>1665700</v>
      </c>
      <c r="R24" s="276">
        <f t="shared" si="9"/>
        <v>1665700</v>
      </c>
      <c r="S24" s="276">
        <f t="shared" si="9"/>
        <v>1665700</v>
      </c>
      <c r="T24" s="276">
        <f t="shared" si="9"/>
        <v>1665700</v>
      </c>
      <c r="U24" s="276">
        <f t="shared" si="9"/>
        <v>1665700</v>
      </c>
      <c r="V24" s="276">
        <f t="shared" si="9"/>
        <v>1665700</v>
      </c>
      <c r="W24" s="276">
        <f t="shared" si="9"/>
        <v>1665700</v>
      </c>
      <c r="X24" s="276">
        <f t="shared" si="9"/>
        <v>1665700</v>
      </c>
      <c r="Y24" s="276">
        <f t="shared" si="9"/>
        <v>1665700</v>
      </c>
      <c r="Z24" s="276">
        <f t="shared" si="9"/>
        <v>8203244.5112399999</v>
      </c>
      <c r="AA24" s="276">
        <f>Z24*2.5%</f>
        <v>205081.112781</v>
      </c>
      <c r="AB24" s="276">
        <f t="shared" si="9"/>
        <v>8595537.0958500002</v>
      </c>
      <c r="AC24" s="276">
        <f t="shared" si="9"/>
        <v>429776.85479250003</v>
      </c>
    </row>
    <row r="25" spans="1:36">
      <c r="A25" s="272" t="s">
        <v>251</v>
      </c>
      <c r="B25" s="268" t="s">
        <v>247</v>
      </c>
      <c r="C25" s="268" t="s">
        <v>176</v>
      </c>
      <c r="D25" s="273" t="s">
        <v>180</v>
      </c>
      <c r="E25" s="278" t="s">
        <v>249</v>
      </c>
      <c r="F25" s="268"/>
      <c r="G25" s="268"/>
      <c r="H25" s="291"/>
      <c r="I25" s="298"/>
      <c r="J25" s="291"/>
      <c r="K25" s="299"/>
      <c r="L25" s="299"/>
      <c r="M25" s="299"/>
      <c r="N25" s="291"/>
      <c r="O25" s="291"/>
      <c r="P25" s="275">
        <f>P26</f>
        <v>14139691.710000001</v>
      </c>
      <c r="Q25" s="276">
        <f t="shared" si="9"/>
        <v>1665700</v>
      </c>
      <c r="R25" s="276">
        <f t="shared" si="9"/>
        <v>1665700</v>
      </c>
      <c r="S25" s="276">
        <f t="shared" si="9"/>
        <v>1665700</v>
      </c>
      <c r="T25" s="276">
        <f t="shared" si="9"/>
        <v>1665700</v>
      </c>
      <c r="U25" s="276">
        <f t="shared" si="9"/>
        <v>1665700</v>
      </c>
      <c r="V25" s="276">
        <f t="shared" si="9"/>
        <v>1665700</v>
      </c>
      <c r="W25" s="276">
        <f t="shared" si="9"/>
        <v>1665700</v>
      </c>
      <c r="X25" s="276">
        <f t="shared" si="9"/>
        <v>1665700</v>
      </c>
      <c r="Y25" s="276">
        <f t="shared" si="9"/>
        <v>1665700</v>
      </c>
      <c r="Z25" s="276">
        <f t="shared" si="9"/>
        <v>8203244.5112399999</v>
      </c>
      <c r="AA25" s="276">
        <f t="shared" ref="AA25:AA36" si="11">Z25*2.5%</f>
        <v>205081.112781</v>
      </c>
      <c r="AB25" s="276">
        <f t="shared" si="9"/>
        <v>8595537.0958500002</v>
      </c>
      <c r="AC25" s="276">
        <f t="shared" si="9"/>
        <v>429776.85479250003</v>
      </c>
    </row>
    <row r="26" spans="1:36" ht="25.5">
      <c r="A26" s="288" t="s">
        <v>265</v>
      </c>
      <c r="B26" s="268" t="s">
        <v>247</v>
      </c>
      <c r="C26" s="268" t="s">
        <v>176</v>
      </c>
      <c r="D26" s="273" t="s">
        <v>180</v>
      </c>
      <c r="E26" s="268" t="s">
        <v>266</v>
      </c>
      <c r="F26" s="268" t="s">
        <v>250</v>
      </c>
      <c r="G26" s="268"/>
      <c r="H26" s="291"/>
      <c r="I26" s="298"/>
      <c r="J26" s="291"/>
      <c r="K26" s="299"/>
      <c r="L26" s="299"/>
      <c r="M26" s="299"/>
      <c r="N26" s="291"/>
      <c r="O26" s="291"/>
      <c r="P26" s="275">
        <f>P27+P30</f>
        <v>14139691.710000001</v>
      </c>
      <c r="Q26" s="276">
        <f t="shared" ref="Q26:AC26" si="12">Q27+Q30</f>
        <v>1665700</v>
      </c>
      <c r="R26" s="276">
        <f t="shared" si="12"/>
        <v>1665700</v>
      </c>
      <c r="S26" s="276">
        <f t="shared" si="12"/>
        <v>1665700</v>
      </c>
      <c r="T26" s="276">
        <f t="shared" si="12"/>
        <v>1665700</v>
      </c>
      <c r="U26" s="276">
        <f t="shared" si="12"/>
        <v>1665700</v>
      </c>
      <c r="V26" s="276">
        <f t="shared" si="12"/>
        <v>1665700</v>
      </c>
      <c r="W26" s="276">
        <f t="shared" si="12"/>
        <v>1665700</v>
      </c>
      <c r="X26" s="276">
        <f t="shared" si="12"/>
        <v>1665700</v>
      </c>
      <c r="Y26" s="276">
        <f t="shared" si="12"/>
        <v>1665700</v>
      </c>
      <c r="Z26" s="276">
        <f t="shared" si="12"/>
        <v>8203244.5112399999</v>
      </c>
      <c r="AA26" s="276">
        <f t="shared" si="11"/>
        <v>205081.112781</v>
      </c>
      <c r="AB26" s="276">
        <f t="shared" si="12"/>
        <v>8595537.0958500002</v>
      </c>
      <c r="AC26" s="276">
        <f t="shared" si="12"/>
        <v>429776.85479250003</v>
      </c>
    </row>
    <row r="27" spans="1:36" ht="51">
      <c r="A27" s="345" t="s">
        <v>267</v>
      </c>
      <c r="B27" s="278" t="s">
        <v>247</v>
      </c>
      <c r="C27" s="268" t="s">
        <v>176</v>
      </c>
      <c r="D27" s="273" t="s">
        <v>180</v>
      </c>
      <c r="E27" s="268" t="s">
        <v>266</v>
      </c>
      <c r="F27" s="268" t="s">
        <v>257</v>
      </c>
      <c r="G27" s="268" t="s">
        <v>255</v>
      </c>
      <c r="H27" s="291">
        <v>1261135</v>
      </c>
      <c r="I27" s="300">
        <v>795009</v>
      </c>
      <c r="J27" s="289">
        <v>198752.25</v>
      </c>
      <c r="K27" s="301">
        <v>157.1</v>
      </c>
      <c r="L27" s="302">
        <v>157145</v>
      </c>
      <c r="M27" s="303">
        <f>L27/I27*100</f>
        <v>19.766442895615018</v>
      </c>
      <c r="N27" s="282">
        <v>196971.69</v>
      </c>
      <c r="O27" s="304">
        <f>N27/H27*100</f>
        <v>15.618604669603176</v>
      </c>
      <c r="P27" s="305">
        <f>P28+P29</f>
        <v>12139300.710000001</v>
      </c>
      <c r="Q27" s="306">
        <f t="shared" ref="Q27:AC27" si="13">Q28+Q29</f>
        <v>0</v>
      </c>
      <c r="R27" s="306">
        <f t="shared" si="13"/>
        <v>0</v>
      </c>
      <c r="S27" s="306">
        <f t="shared" si="13"/>
        <v>0</v>
      </c>
      <c r="T27" s="306">
        <f t="shared" si="13"/>
        <v>0</v>
      </c>
      <c r="U27" s="306">
        <f t="shared" si="13"/>
        <v>0</v>
      </c>
      <c r="V27" s="306">
        <f t="shared" si="13"/>
        <v>0</v>
      </c>
      <c r="W27" s="306">
        <f t="shared" si="13"/>
        <v>0</v>
      </c>
      <c r="X27" s="306">
        <f t="shared" si="13"/>
        <v>0</v>
      </c>
      <c r="Y27" s="306">
        <f t="shared" si="13"/>
        <v>0</v>
      </c>
      <c r="Z27" s="306">
        <f t="shared" si="13"/>
        <v>7071230.5112399999</v>
      </c>
      <c r="AA27" s="276">
        <f t="shared" si="11"/>
        <v>176780.762781</v>
      </c>
      <c r="AB27" s="344">
        <f t="shared" si="13"/>
        <v>7427694.0958500002</v>
      </c>
      <c r="AC27" s="306">
        <f t="shared" si="13"/>
        <v>371384.70479250001</v>
      </c>
    </row>
    <row r="28" spans="1:36" ht="25.5">
      <c r="A28" s="548" t="s">
        <v>268</v>
      </c>
      <c r="B28" s="545" t="s">
        <v>247</v>
      </c>
      <c r="C28" s="268" t="s">
        <v>176</v>
      </c>
      <c r="D28" s="273" t="s">
        <v>180</v>
      </c>
      <c r="E28" s="268" t="s">
        <v>266</v>
      </c>
      <c r="F28" s="268" t="s">
        <v>261</v>
      </c>
      <c r="G28" s="268"/>
      <c r="H28" s="291"/>
      <c r="I28" s="300"/>
      <c r="J28" s="289"/>
      <c r="K28" s="301"/>
      <c r="L28" s="302"/>
      <c r="M28" s="303"/>
      <c r="N28" s="282"/>
      <c r="O28" s="304"/>
      <c r="P28" s="305">
        <v>9323579.6600000001</v>
      </c>
      <c r="Q28" s="306"/>
      <c r="R28" s="306"/>
      <c r="S28" s="306"/>
      <c r="T28" s="306"/>
      <c r="U28" s="306"/>
      <c r="V28" s="306"/>
      <c r="W28" s="306"/>
      <c r="X28" s="306"/>
      <c r="Y28" s="306"/>
      <c r="Z28" s="306">
        <v>5431052.6200000001</v>
      </c>
      <c r="AA28" s="276">
        <f t="shared" si="11"/>
        <v>135776.3155</v>
      </c>
      <c r="AB28" s="306">
        <v>5704834.1749999998</v>
      </c>
      <c r="AC28" s="290">
        <f>AB28*5%</f>
        <v>285241.70874999999</v>
      </c>
      <c r="AH28" s="315"/>
    </row>
    <row r="29" spans="1:36" ht="38.25">
      <c r="A29" s="548" t="s">
        <v>269</v>
      </c>
      <c r="B29" s="545" t="s">
        <v>247</v>
      </c>
      <c r="C29" s="268" t="s">
        <v>176</v>
      </c>
      <c r="D29" s="273" t="s">
        <v>180</v>
      </c>
      <c r="E29" s="268" t="s">
        <v>266</v>
      </c>
      <c r="F29" s="268" t="s">
        <v>263</v>
      </c>
      <c r="G29" s="268"/>
      <c r="H29" s="291"/>
      <c r="I29" s="300"/>
      <c r="J29" s="289"/>
      <c r="K29" s="301"/>
      <c r="L29" s="302"/>
      <c r="M29" s="303"/>
      <c r="N29" s="282"/>
      <c r="O29" s="304"/>
      <c r="P29" s="305">
        <v>2815721.05</v>
      </c>
      <c r="Q29" s="306">
        <f t="shared" ref="Q29:Z29" si="14">Q28*30.2%</f>
        <v>0</v>
      </c>
      <c r="R29" s="306">
        <f t="shared" si="14"/>
        <v>0</v>
      </c>
      <c r="S29" s="306">
        <f t="shared" si="14"/>
        <v>0</v>
      </c>
      <c r="T29" s="306">
        <f t="shared" si="14"/>
        <v>0</v>
      </c>
      <c r="U29" s="306">
        <f t="shared" si="14"/>
        <v>0</v>
      </c>
      <c r="V29" s="306">
        <f t="shared" si="14"/>
        <v>0</v>
      </c>
      <c r="W29" s="306">
        <f t="shared" si="14"/>
        <v>0</v>
      </c>
      <c r="X29" s="306">
        <f t="shared" si="14"/>
        <v>0</v>
      </c>
      <c r="Y29" s="306">
        <f t="shared" si="14"/>
        <v>0</v>
      </c>
      <c r="Z29" s="306">
        <f t="shared" si="14"/>
        <v>1640177.89124</v>
      </c>
      <c r="AA29" s="276">
        <f t="shared" si="11"/>
        <v>41004.447281000001</v>
      </c>
      <c r="AB29" s="306">
        <f>AB28*30.2%</f>
        <v>1722859.9208499999</v>
      </c>
      <c r="AC29" s="290">
        <f t="shared" ref="AC29:AC36" si="15">AB29*5%</f>
        <v>86142.996042500003</v>
      </c>
      <c r="AH29" s="315"/>
    </row>
    <row r="30" spans="1:36" ht="25.5">
      <c r="A30" s="446" t="s">
        <v>270</v>
      </c>
      <c r="B30" s="393" t="s">
        <v>247</v>
      </c>
      <c r="C30" s="397" t="s">
        <v>176</v>
      </c>
      <c r="D30" s="398" t="s">
        <v>180</v>
      </c>
      <c r="E30" s="397" t="s">
        <v>266</v>
      </c>
      <c r="F30" s="397" t="s">
        <v>271</v>
      </c>
      <c r="G30" s="397"/>
      <c r="H30" s="399"/>
      <c r="I30" s="394"/>
      <c r="J30" s="549"/>
      <c r="K30" s="395"/>
      <c r="L30" s="550"/>
      <c r="M30" s="396"/>
      <c r="N30" s="401"/>
      <c r="O30" s="400"/>
      <c r="P30" s="551">
        <f>P31+P36</f>
        <v>2000391</v>
      </c>
      <c r="Q30" s="552">
        <f t="shared" ref="Q30:AA30" si="16">Q31+Q36</f>
        <v>1665700</v>
      </c>
      <c r="R30" s="552">
        <f t="shared" si="16"/>
        <v>1665700</v>
      </c>
      <c r="S30" s="552">
        <f t="shared" si="16"/>
        <v>1665700</v>
      </c>
      <c r="T30" s="552">
        <f t="shared" si="16"/>
        <v>1665700</v>
      </c>
      <c r="U30" s="552">
        <f t="shared" si="16"/>
        <v>1665700</v>
      </c>
      <c r="V30" s="552">
        <f t="shared" si="16"/>
        <v>1665700</v>
      </c>
      <c r="W30" s="552">
        <f t="shared" si="16"/>
        <v>1665700</v>
      </c>
      <c r="X30" s="552">
        <f t="shared" si="16"/>
        <v>1665700</v>
      </c>
      <c r="Y30" s="552">
        <f t="shared" si="16"/>
        <v>1665700</v>
      </c>
      <c r="Z30" s="552">
        <f t="shared" si="16"/>
        <v>1132014</v>
      </c>
      <c r="AA30" s="552">
        <f t="shared" si="16"/>
        <v>28300.35</v>
      </c>
      <c r="AB30" s="552">
        <f>AB31+AB36</f>
        <v>1167843</v>
      </c>
      <c r="AC30" s="290">
        <f t="shared" si="15"/>
        <v>58392.15</v>
      </c>
    </row>
    <row r="31" spans="1:36" ht="25.5">
      <c r="A31" s="277" t="s">
        <v>272</v>
      </c>
      <c r="B31" s="278" t="s">
        <v>247</v>
      </c>
      <c r="C31" s="278" t="s">
        <v>176</v>
      </c>
      <c r="D31" s="279" t="s">
        <v>180</v>
      </c>
      <c r="E31" s="278" t="s">
        <v>266</v>
      </c>
      <c r="F31" s="278" t="s">
        <v>273</v>
      </c>
      <c r="G31" s="278" t="s">
        <v>274</v>
      </c>
      <c r="H31" s="307" t="e">
        <f>#REF!</f>
        <v>#REF!</v>
      </c>
      <c r="I31" s="307" t="e">
        <f>#REF!</f>
        <v>#REF!</v>
      </c>
      <c r="J31" s="307" t="e">
        <f>#REF!</f>
        <v>#REF!</v>
      </c>
      <c r="K31" s="307" t="e">
        <f>#REF!</f>
        <v>#REF!</v>
      </c>
      <c r="L31" s="307" t="e">
        <f>#REF!</f>
        <v>#REF!</v>
      </c>
      <c r="M31" s="307" t="e">
        <f>#REF!</f>
        <v>#REF!</v>
      </c>
      <c r="N31" s="307" t="e">
        <f>#REF!</f>
        <v>#REF!</v>
      </c>
      <c r="O31" s="307" t="e">
        <f>#REF!</f>
        <v>#REF!</v>
      </c>
      <c r="P31" s="308">
        <v>1402549</v>
      </c>
      <c r="Q31" s="309">
        <v>1665700</v>
      </c>
      <c r="R31" s="309">
        <v>1665700</v>
      </c>
      <c r="S31" s="309">
        <v>1665700</v>
      </c>
      <c r="T31" s="309">
        <v>1665700</v>
      </c>
      <c r="U31" s="309">
        <v>1665700</v>
      </c>
      <c r="V31" s="309">
        <v>1665700</v>
      </c>
      <c r="W31" s="309">
        <v>1665700</v>
      </c>
      <c r="X31" s="309">
        <v>1665700</v>
      </c>
      <c r="Y31" s="309">
        <v>1665700</v>
      </c>
      <c r="Z31" s="309">
        <v>498500</v>
      </c>
      <c r="AA31" s="309">
        <f t="shared" si="11"/>
        <v>12462.5</v>
      </c>
      <c r="AB31" s="309">
        <v>498900</v>
      </c>
      <c r="AC31" s="290">
        <f t="shared" si="15"/>
        <v>24945</v>
      </c>
      <c r="AH31" s="315"/>
    </row>
    <row r="32" spans="1:36" ht="31.5" hidden="1">
      <c r="A32" s="310" t="s">
        <v>183</v>
      </c>
      <c r="B32" s="311" t="s">
        <v>247</v>
      </c>
      <c r="C32" s="311" t="s">
        <v>176</v>
      </c>
      <c r="D32" s="553" t="s">
        <v>184</v>
      </c>
      <c r="E32" s="311"/>
      <c r="F32" s="311"/>
      <c r="G32" s="311"/>
      <c r="H32" s="312"/>
      <c r="I32" s="312"/>
      <c r="J32" s="312"/>
      <c r="K32" s="312"/>
      <c r="L32" s="312"/>
      <c r="M32" s="312"/>
      <c r="N32" s="312"/>
      <c r="O32" s="312"/>
      <c r="P32" s="554"/>
      <c r="Q32" s="555"/>
      <c r="R32" s="555"/>
      <c r="S32" s="555"/>
      <c r="T32" s="555"/>
      <c r="U32" s="555"/>
      <c r="V32" s="555"/>
      <c r="W32" s="555"/>
      <c r="X32" s="555"/>
      <c r="Y32" s="555"/>
      <c r="Z32" s="555"/>
      <c r="AA32" s="309">
        <f t="shared" si="11"/>
        <v>0</v>
      </c>
      <c r="AB32" s="555"/>
      <c r="AC32" s="290">
        <f t="shared" si="15"/>
        <v>0</v>
      </c>
    </row>
    <row r="33" spans="1:29" ht="31.5" hidden="1">
      <c r="A33" s="313" t="s">
        <v>275</v>
      </c>
      <c r="B33" s="294" t="s">
        <v>247</v>
      </c>
      <c r="C33" s="294" t="s">
        <v>176</v>
      </c>
      <c r="D33" s="336" t="s">
        <v>184</v>
      </c>
      <c r="E33" s="294" t="s">
        <v>276</v>
      </c>
      <c r="F33" s="294" t="s">
        <v>277</v>
      </c>
      <c r="G33" s="294"/>
      <c r="H33" s="314"/>
      <c r="I33" s="314"/>
      <c r="J33" s="314"/>
      <c r="K33" s="314"/>
      <c r="L33" s="314"/>
      <c r="M33" s="314"/>
      <c r="N33" s="314"/>
      <c r="O33" s="314"/>
      <c r="P33" s="444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09">
        <f t="shared" si="11"/>
        <v>0</v>
      </c>
      <c r="AB33" s="347"/>
      <c r="AC33" s="290">
        <f t="shared" si="15"/>
        <v>0</v>
      </c>
    </row>
    <row r="34" spans="1:29" ht="12.75" hidden="1" customHeight="1">
      <c r="A34" s="518"/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56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309">
        <f t="shared" si="11"/>
        <v>0</v>
      </c>
      <c r="AB34" s="518"/>
      <c r="AC34" s="290">
        <f t="shared" si="15"/>
        <v>0</v>
      </c>
    </row>
    <row r="35" spans="1:29" ht="12.75" hidden="1" customHeight="1">
      <c r="A35" s="518"/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56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309">
        <f t="shared" si="11"/>
        <v>0</v>
      </c>
      <c r="AB35" s="518"/>
      <c r="AC35" s="290">
        <f t="shared" si="15"/>
        <v>0</v>
      </c>
    </row>
    <row r="36" spans="1:29" ht="12.75" customHeight="1">
      <c r="A36" s="292" t="s">
        <v>278</v>
      </c>
      <c r="B36" s="316">
        <v>122</v>
      </c>
      <c r="C36" s="317" t="s">
        <v>176</v>
      </c>
      <c r="D36" s="317" t="s">
        <v>180</v>
      </c>
      <c r="E36" s="317" t="s">
        <v>266</v>
      </c>
      <c r="F36" s="317" t="s">
        <v>279</v>
      </c>
      <c r="G36" s="317"/>
      <c r="H36" s="317"/>
      <c r="I36" s="317"/>
      <c r="J36" s="317"/>
      <c r="K36" s="317"/>
      <c r="L36" s="317"/>
      <c r="M36" s="317"/>
      <c r="N36" s="317"/>
      <c r="O36" s="317"/>
      <c r="P36" s="318">
        <v>597842</v>
      </c>
      <c r="Q36" s="319"/>
      <c r="R36" s="319"/>
      <c r="S36" s="319"/>
      <c r="T36" s="319"/>
      <c r="U36" s="319"/>
      <c r="V36" s="319"/>
      <c r="W36" s="319"/>
      <c r="X36" s="319"/>
      <c r="Y36" s="319"/>
      <c r="Z36" s="319">
        <v>633514</v>
      </c>
      <c r="AA36" s="309">
        <f t="shared" si="11"/>
        <v>15837.85</v>
      </c>
      <c r="AB36" s="319">
        <v>668943</v>
      </c>
      <c r="AC36" s="290">
        <f t="shared" si="15"/>
        <v>33447.15</v>
      </c>
    </row>
    <row r="37" spans="1:29" ht="12.75" customHeight="1">
      <c r="A37" s="320" t="s">
        <v>183</v>
      </c>
      <c r="B37" s="321">
        <v>122</v>
      </c>
      <c r="C37" s="322" t="s">
        <v>176</v>
      </c>
      <c r="D37" s="322" t="s">
        <v>184</v>
      </c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557">
        <f>P38</f>
        <v>219985.4</v>
      </c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323"/>
    </row>
    <row r="38" spans="1:29" ht="12.75" customHeight="1">
      <c r="A38" s="292" t="s">
        <v>280</v>
      </c>
      <c r="B38" s="316">
        <v>122</v>
      </c>
      <c r="C38" s="317" t="s">
        <v>176</v>
      </c>
      <c r="D38" s="317" t="s">
        <v>184</v>
      </c>
      <c r="E38" s="317" t="s">
        <v>266</v>
      </c>
      <c r="F38" s="317" t="s">
        <v>281</v>
      </c>
      <c r="G38" s="317"/>
      <c r="H38" s="317"/>
      <c r="I38" s="317"/>
      <c r="J38" s="317"/>
      <c r="K38" s="317"/>
      <c r="L38" s="317"/>
      <c r="M38" s="317"/>
      <c r="N38" s="317"/>
      <c r="O38" s="317"/>
      <c r="P38" s="318">
        <v>219985.4</v>
      </c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23"/>
    </row>
    <row r="39" spans="1:29" ht="15.75">
      <c r="A39" s="433" t="s">
        <v>185</v>
      </c>
      <c r="B39" s="254" t="s">
        <v>247</v>
      </c>
      <c r="C39" s="255" t="s">
        <v>176</v>
      </c>
      <c r="D39" s="559">
        <v>11</v>
      </c>
      <c r="E39" s="254"/>
      <c r="F39" s="254"/>
      <c r="G39" s="254"/>
      <c r="H39" s="358"/>
      <c r="I39" s="256"/>
      <c r="J39" s="256"/>
      <c r="K39" s="360"/>
      <c r="L39" s="256"/>
      <c r="M39" s="256"/>
      <c r="N39" s="354"/>
      <c r="O39" s="360"/>
      <c r="P39" s="257">
        <f>P40</f>
        <v>50000</v>
      </c>
      <c r="Q39" s="258">
        <f t="shared" ref="Q39:AC39" si="17">Q40</f>
        <v>50000</v>
      </c>
      <c r="R39" s="258">
        <f t="shared" si="17"/>
        <v>50000</v>
      </c>
      <c r="S39" s="258">
        <f t="shared" si="17"/>
        <v>50000</v>
      </c>
      <c r="T39" s="258">
        <f t="shared" si="17"/>
        <v>50000</v>
      </c>
      <c r="U39" s="258">
        <f t="shared" si="17"/>
        <v>50000</v>
      </c>
      <c r="V39" s="258">
        <f t="shared" si="17"/>
        <v>50000</v>
      </c>
      <c r="W39" s="258">
        <f t="shared" si="17"/>
        <v>50000</v>
      </c>
      <c r="X39" s="258">
        <f t="shared" si="17"/>
        <v>50000</v>
      </c>
      <c r="Y39" s="258">
        <f t="shared" si="17"/>
        <v>50000</v>
      </c>
      <c r="Z39" s="258">
        <f t="shared" si="17"/>
        <v>50000</v>
      </c>
      <c r="AA39" s="258">
        <f t="shared" si="17"/>
        <v>1250</v>
      </c>
      <c r="AB39" s="258">
        <f t="shared" si="17"/>
        <v>50000</v>
      </c>
      <c r="AC39" s="258">
        <f t="shared" si="17"/>
        <v>2500</v>
      </c>
    </row>
    <row r="40" spans="1:29" ht="51" customHeight="1">
      <c r="A40" s="324" t="s">
        <v>282</v>
      </c>
      <c r="B40" s="278" t="s">
        <v>247</v>
      </c>
      <c r="C40" s="278" t="s">
        <v>176</v>
      </c>
      <c r="D40" s="279" t="s">
        <v>186</v>
      </c>
      <c r="E40" s="278" t="s">
        <v>283</v>
      </c>
      <c r="F40" s="278"/>
      <c r="G40" s="278"/>
      <c r="H40" s="307"/>
      <c r="I40" s="307"/>
      <c r="J40" s="307"/>
      <c r="K40" s="307"/>
      <c r="L40" s="307"/>
      <c r="M40" s="307"/>
      <c r="N40" s="307"/>
      <c r="O40" s="307"/>
      <c r="P40" s="270">
        <v>50000</v>
      </c>
      <c r="Q40" s="309">
        <v>50000</v>
      </c>
      <c r="R40" s="309">
        <v>50000</v>
      </c>
      <c r="S40" s="309">
        <v>50000</v>
      </c>
      <c r="T40" s="309">
        <v>50000</v>
      </c>
      <c r="U40" s="309">
        <v>50000</v>
      </c>
      <c r="V40" s="309">
        <v>50000</v>
      </c>
      <c r="W40" s="309">
        <v>50000</v>
      </c>
      <c r="X40" s="309">
        <v>50000</v>
      </c>
      <c r="Y40" s="309">
        <v>50000</v>
      </c>
      <c r="Z40" s="309">
        <v>50000</v>
      </c>
      <c r="AA40" s="309">
        <f>Z40*2.5%</f>
        <v>1250</v>
      </c>
      <c r="AB40" s="309">
        <v>50000</v>
      </c>
      <c r="AC40" s="290">
        <f>AB40*5%</f>
        <v>2500</v>
      </c>
    </row>
    <row r="41" spans="1:29">
      <c r="A41" s="325" t="s">
        <v>284</v>
      </c>
      <c r="B41" s="278" t="s">
        <v>247</v>
      </c>
      <c r="C41" s="278" t="s">
        <v>176</v>
      </c>
      <c r="D41" s="279" t="s">
        <v>186</v>
      </c>
      <c r="E41" s="278" t="s">
        <v>283</v>
      </c>
      <c r="F41" s="278" t="s">
        <v>285</v>
      </c>
      <c r="G41" s="278"/>
      <c r="H41" s="307"/>
      <c r="I41" s="307"/>
      <c r="J41" s="307"/>
      <c r="K41" s="307"/>
      <c r="L41" s="307"/>
      <c r="M41" s="307"/>
      <c r="N41" s="307"/>
      <c r="O41" s="307"/>
      <c r="P41" s="270">
        <v>50000</v>
      </c>
      <c r="Q41" s="309">
        <v>50000</v>
      </c>
      <c r="R41" s="309">
        <v>50000</v>
      </c>
      <c r="S41" s="309">
        <v>50000</v>
      </c>
      <c r="T41" s="309">
        <v>50000</v>
      </c>
      <c r="U41" s="309">
        <v>50000</v>
      </c>
      <c r="V41" s="309">
        <v>50000</v>
      </c>
      <c r="W41" s="309">
        <v>50000</v>
      </c>
      <c r="X41" s="309">
        <v>50000</v>
      </c>
      <c r="Y41" s="309">
        <v>50000</v>
      </c>
      <c r="Z41" s="309">
        <v>50000</v>
      </c>
      <c r="AA41" s="309">
        <f>Z41*2.5%</f>
        <v>1250</v>
      </c>
      <c r="AB41" s="309">
        <v>50000</v>
      </c>
      <c r="AC41" s="290">
        <f>AB41*5%</f>
        <v>2500</v>
      </c>
    </row>
    <row r="42" spans="1:29" ht="15.75">
      <c r="A42" s="326" t="s">
        <v>187</v>
      </c>
      <c r="B42" s="327" t="s">
        <v>247</v>
      </c>
      <c r="C42" s="327" t="s">
        <v>176</v>
      </c>
      <c r="D42" s="328" t="s">
        <v>188</v>
      </c>
      <c r="E42" s="327"/>
      <c r="F42" s="327"/>
      <c r="G42" s="327" t="s">
        <v>250</v>
      </c>
      <c r="H42" s="329"/>
      <c r="I42" s="330"/>
      <c r="J42" s="331"/>
      <c r="K42" s="332"/>
      <c r="L42" s="331"/>
      <c r="M42" s="330"/>
      <c r="N42" s="333"/>
      <c r="O42" s="332"/>
      <c r="P42" s="257">
        <f>P44</f>
        <v>282472</v>
      </c>
      <c r="Q42" s="334">
        <f t="shared" ref="Q42:AC42" si="18">Q44</f>
        <v>0</v>
      </c>
      <c r="R42" s="334">
        <f t="shared" si="18"/>
        <v>0</v>
      </c>
      <c r="S42" s="334">
        <f t="shared" si="18"/>
        <v>0</v>
      </c>
      <c r="T42" s="334">
        <f t="shared" si="18"/>
        <v>0</v>
      </c>
      <c r="U42" s="334">
        <f t="shared" si="18"/>
        <v>0</v>
      </c>
      <c r="V42" s="334">
        <f t="shared" si="18"/>
        <v>0</v>
      </c>
      <c r="W42" s="334">
        <f t="shared" si="18"/>
        <v>0</v>
      </c>
      <c r="X42" s="334">
        <f t="shared" si="18"/>
        <v>0</v>
      </c>
      <c r="Y42" s="334">
        <f t="shared" si="18"/>
        <v>0</v>
      </c>
      <c r="Z42" s="334">
        <f t="shared" si="18"/>
        <v>185700</v>
      </c>
      <c r="AA42" s="334">
        <f t="shared" si="18"/>
        <v>4625</v>
      </c>
      <c r="AB42" s="334">
        <f t="shared" si="18"/>
        <v>185700</v>
      </c>
      <c r="AC42" s="334">
        <f t="shared" si="18"/>
        <v>9250</v>
      </c>
    </row>
    <row r="43" spans="1:29" ht="15.75" hidden="1">
      <c r="A43" s="335"/>
      <c r="B43" s="294"/>
      <c r="C43" s="294"/>
      <c r="D43" s="336"/>
      <c r="E43" s="294"/>
      <c r="F43" s="294"/>
      <c r="G43" s="294"/>
      <c r="H43" s="314"/>
      <c r="I43" s="350"/>
      <c r="J43" s="337"/>
      <c r="K43" s="442"/>
      <c r="L43" s="337"/>
      <c r="M43" s="330"/>
      <c r="N43" s="338"/>
      <c r="O43" s="442"/>
      <c r="P43" s="371"/>
      <c r="Q43" s="339"/>
      <c r="R43" s="339"/>
      <c r="S43" s="338" t="e">
        <f>Q43/H43*100</f>
        <v>#DIV/0!</v>
      </c>
      <c r="T43" s="338"/>
      <c r="U43" s="314" t="e">
        <f>T43/P43*100</f>
        <v>#DIV/0!</v>
      </c>
      <c r="V43" s="340"/>
      <c r="W43" s="341" t="e">
        <f>V43/P43*100</f>
        <v>#DIV/0!</v>
      </c>
      <c r="X43" s="342"/>
      <c r="Y43" s="342"/>
      <c r="Z43" s="340"/>
      <c r="AA43" s="340"/>
      <c r="AB43" s="340"/>
      <c r="AC43" s="290"/>
    </row>
    <row r="44" spans="1:29" ht="25.5">
      <c r="A44" s="346" t="s">
        <v>248</v>
      </c>
      <c r="B44" s="278" t="s">
        <v>247</v>
      </c>
      <c r="C44" s="278" t="s">
        <v>176</v>
      </c>
      <c r="D44" s="279" t="s">
        <v>286</v>
      </c>
      <c r="E44" s="278" t="s">
        <v>249</v>
      </c>
      <c r="F44" s="278"/>
      <c r="G44" s="278"/>
      <c r="H44" s="307"/>
      <c r="I44" s="289"/>
      <c r="J44" s="343"/>
      <c r="K44" s="408"/>
      <c r="L44" s="343"/>
      <c r="M44" s="281"/>
      <c r="N44" s="282"/>
      <c r="O44" s="408"/>
      <c r="P44" s="465">
        <f>P45</f>
        <v>282472</v>
      </c>
      <c r="Q44" s="344">
        <f t="shared" ref="Q44:AC44" si="19">Q45</f>
        <v>0</v>
      </c>
      <c r="R44" s="344">
        <f t="shared" si="19"/>
        <v>0</v>
      </c>
      <c r="S44" s="344">
        <f t="shared" si="19"/>
        <v>0</v>
      </c>
      <c r="T44" s="344">
        <f t="shared" si="19"/>
        <v>0</v>
      </c>
      <c r="U44" s="344">
        <f t="shared" si="19"/>
        <v>0</v>
      </c>
      <c r="V44" s="344">
        <f t="shared" si="19"/>
        <v>0</v>
      </c>
      <c r="W44" s="344">
        <f t="shared" si="19"/>
        <v>0</v>
      </c>
      <c r="X44" s="344">
        <f t="shared" si="19"/>
        <v>0</v>
      </c>
      <c r="Y44" s="344">
        <f t="shared" si="19"/>
        <v>0</v>
      </c>
      <c r="Z44" s="344">
        <f t="shared" si="19"/>
        <v>185700</v>
      </c>
      <c r="AA44" s="344">
        <f t="shared" si="19"/>
        <v>4625</v>
      </c>
      <c r="AB44" s="344">
        <f t="shared" si="19"/>
        <v>185700</v>
      </c>
      <c r="AC44" s="344">
        <f t="shared" si="19"/>
        <v>9250</v>
      </c>
    </row>
    <row r="45" spans="1:29">
      <c r="A45" s="272" t="s">
        <v>251</v>
      </c>
      <c r="B45" s="278" t="s">
        <v>247</v>
      </c>
      <c r="C45" s="278" t="s">
        <v>176</v>
      </c>
      <c r="D45" s="279" t="s">
        <v>188</v>
      </c>
      <c r="E45" s="278" t="s">
        <v>249</v>
      </c>
      <c r="F45" s="278"/>
      <c r="G45" s="278"/>
      <c r="H45" s="307"/>
      <c r="I45" s="289"/>
      <c r="J45" s="343"/>
      <c r="K45" s="408"/>
      <c r="L45" s="343"/>
      <c r="M45" s="281"/>
      <c r="N45" s="282"/>
      <c r="O45" s="408"/>
      <c r="P45" s="465">
        <f>P46+P48</f>
        <v>282472</v>
      </c>
      <c r="Q45" s="344">
        <f t="shared" ref="Q45:AC45" si="20">Q46+Q48</f>
        <v>0</v>
      </c>
      <c r="R45" s="344">
        <f t="shared" si="20"/>
        <v>0</v>
      </c>
      <c r="S45" s="344">
        <f t="shared" si="20"/>
        <v>0</v>
      </c>
      <c r="T45" s="344">
        <f t="shared" si="20"/>
        <v>0</v>
      </c>
      <c r="U45" s="344">
        <f t="shared" si="20"/>
        <v>0</v>
      </c>
      <c r="V45" s="344">
        <f t="shared" si="20"/>
        <v>0</v>
      </c>
      <c r="W45" s="344">
        <f t="shared" si="20"/>
        <v>0</v>
      </c>
      <c r="X45" s="344">
        <f t="shared" si="20"/>
        <v>0</v>
      </c>
      <c r="Y45" s="344">
        <f t="shared" si="20"/>
        <v>0</v>
      </c>
      <c r="Z45" s="344">
        <f>Z46+Z48</f>
        <v>185700</v>
      </c>
      <c r="AA45" s="344">
        <f>AA46+AA48</f>
        <v>4625</v>
      </c>
      <c r="AB45" s="344">
        <f t="shared" si="20"/>
        <v>185700</v>
      </c>
      <c r="AC45" s="344">
        <f t="shared" si="20"/>
        <v>9250</v>
      </c>
    </row>
    <row r="46" spans="1:29" ht="25.5">
      <c r="A46" s="277" t="s">
        <v>272</v>
      </c>
      <c r="B46" s="278" t="s">
        <v>247</v>
      </c>
      <c r="C46" s="278" t="s">
        <v>176</v>
      </c>
      <c r="D46" s="279" t="s">
        <v>188</v>
      </c>
      <c r="E46" s="278" t="s">
        <v>287</v>
      </c>
      <c r="F46" s="278" t="s">
        <v>277</v>
      </c>
      <c r="G46" s="278"/>
      <c r="H46" s="307"/>
      <c r="I46" s="307"/>
      <c r="J46" s="307"/>
      <c r="K46" s="307"/>
      <c r="L46" s="307"/>
      <c r="M46" s="307"/>
      <c r="N46" s="307"/>
      <c r="O46" s="307"/>
      <c r="P46" s="270">
        <f>P47</f>
        <v>700</v>
      </c>
      <c r="Q46" s="344"/>
      <c r="R46" s="344"/>
      <c r="S46" s="344"/>
      <c r="T46" s="344"/>
      <c r="U46" s="344"/>
      <c r="V46" s="344"/>
      <c r="W46" s="344"/>
      <c r="X46" s="344"/>
      <c r="Y46" s="344"/>
      <c r="Z46" s="344">
        <v>700</v>
      </c>
      <c r="AA46" s="344"/>
      <c r="AB46" s="344">
        <v>700</v>
      </c>
      <c r="AC46" s="290"/>
    </row>
    <row r="47" spans="1:29" ht="25.5">
      <c r="A47" s="277" t="s">
        <v>272</v>
      </c>
      <c r="B47" s="278" t="s">
        <v>247</v>
      </c>
      <c r="C47" s="278" t="s">
        <v>176</v>
      </c>
      <c r="D47" s="279" t="s">
        <v>188</v>
      </c>
      <c r="E47" s="278" t="s">
        <v>288</v>
      </c>
      <c r="F47" s="278" t="s">
        <v>277</v>
      </c>
      <c r="G47" s="278"/>
      <c r="H47" s="307"/>
      <c r="I47" s="307"/>
      <c r="J47" s="307"/>
      <c r="K47" s="307"/>
      <c r="L47" s="307"/>
      <c r="M47" s="307"/>
      <c r="N47" s="307"/>
      <c r="O47" s="307"/>
      <c r="P47" s="270">
        <v>700</v>
      </c>
      <c r="Q47" s="344"/>
      <c r="R47" s="344"/>
      <c r="S47" s="344"/>
      <c r="T47" s="344"/>
      <c r="U47" s="344"/>
      <c r="V47" s="344"/>
      <c r="W47" s="344"/>
      <c r="X47" s="344"/>
      <c r="Y47" s="344"/>
      <c r="Z47" s="344">
        <v>700</v>
      </c>
      <c r="AA47" s="344"/>
      <c r="AB47" s="344">
        <v>700</v>
      </c>
      <c r="AC47" s="290"/>
    </row>
    <row r="48" spans="1:29">
      <c r="A48" s="346" t="s">
        <v>284</v>
      </c>
      <c r="B48" s="278" t="s">
        <v>247</v>
      </c>
      <c r="C48" s="278" t="s">
        <v>176</v>
      </c>
      <c r="D48" s="279" t="s">
        <v>188</v>
      </c>
      <c r="E48" s="278" t="s">
        <v>266</v>
      </c>
      <c r="F48" s="278" t="s">
        <v>285</v>
      </c>
      <c r="G48" s="278"/>
      <c r="H48" s="307"/>
      <c r="I48" s="307"/>
      <c r="J48" s="307"/>
      <c r="K48" s="307"/>
      <c r="L48" s="307"/>
      <c r="M48" s="307"/>
      <c r="N48" s="307"/>
      <c r="O48" s="307"/>
      <c r="P48" s="270">
        <f t="shared" ref="P48:AC48" si="21">P49</f>
        <v>281772</v>
      </c>
      <c r="Q48" s="309">
        <f t="shared" si="21"/>
        <v>0</v>
      </c>
      <c r="R48" s="309">
        <f t="shared" si="21"/>
        <v>0</v>
      </c>
      <c r="S48" s="309">
        <f t="shared" si="21"/>
        <v>0</v>
      </c>
      <c r="T48" s="309">
        <f t="shared" si="21"/>
        <v>0</v>
      </c>
      <c r="U48" s="309">
        <f t="shared" si="21"/>
        <v>0</v>
      </c>
      <c r="V48" s="309">
        <f t="shared" si="21"/>
        <v>0</v>
      </c>
      <c r="W48" s="309">
        <f t="shared" si="21"/>
        <v>0</v>
      </c>
      <c r="X48" s="309">
        <f t="shared" si="21"/>
        <v>0</v>
      </c>
      <c r="Y48" s="309">
        <f t="shared" si="21"/>
        <v>0</v>
      </c>
      <c r="Z48" s="309">
        <f t="shared" si="21"/>
        <v>185000</v>
      </c>
      <c r="AA48" s="309">
        <f t="shared" si="21"/>
        <v>4625</v>
      </c>
      <c r="AB48" s="309">
        <f t="shared" si="21"/>
        <v>185000</v>
      </c>
      <c r="AC48" s="309">
        <f t="shared" si="21"/>
        <v>9250</v>
      </c>
    </row>
    <row r="49" spans="1:29">
      <c r="A49" s="346" t="s">
        <v>289</v>
      </c>
      <c r="B49" s="278" t="s">
        <v>247</v>
      </c>
      <c r="C49" s="278" t="s">
        <v>176</v>
      </c>
      <c r="D49" s="279" t="s">
        <v>188</v>
      </c>
      <c r="E49" s="278" t="s">
        <v>266</v>
      </c>
      <c r="F49" s="278" t="s">
        <v>290</v>
      </c>
      <c r="G49" s="278"/>
      <c r="H49" s="307"/>
      <c r="I49" s="307"/>
      <c r="J49" s="307"/>
      <c r="K49" s="307"/>
      <c r="L49" s="307"/>
      <c r="M49" s="307"/>
      <c r="N49" s="307"/>
      <c r="O49" s="307"/>
      <c r="P49" s="270">
        <f>P50+P51+P52</f>
        <v>281772</v>
      </c>
      <c r="Q49" s="309">
        <f t="shared" ref="Q49:AC49" si="22">Q50+Q51+Q52</f>
        <v>0</v>
      </c>
      <c r="R49" s="309">
        <f t="shared" si="22"/>
        <v>0</v>
      </c>
      <c r="S49" s="309">
        <f t="shared" si="22"/>
        <v>0</v>
      </c>
      <c r="T49" s="309">
        <f t="shared" si="22"/>
        <v>0</v>
      </c>
      <c r="U49" s="309">
        <f t="shared" si="22"/>
        <v>0</v>
      </c>
      <c r="V49" s="309">
        <f t="shared" si="22"/>
        <v>0</v>
      </c>
      <c r="W49" s="309">
        <f t="shared" si="22"/>
        <v>0</v>
      </c>
      <c r="X49" s="309">
        <f t="shared" si="22"/>
        <v>0</v>
      </c>
      <c r="Y49" s="309">
        <f t="shared" si="22"/>
        <v>0</v>
      </c>
      <c r="Z49" s="309">
        <f t="shared" si="22"/>
        <v>185000</v>
      </c>
      <c r="AA49" s="309">
        <f t="shared" si="22"/>
        <v>4625</v>
      </c>
      <c r="AB49" s="309">
        <f t="shared" si="22"/>
        <v>185000</v>
      </c>
      <c r="AC49" s="309">
        <f t="shared" si="22"/>
        <v>9250</v>
      </c>
    </row>
    <row r="50" spans="1:29" ht="25.5">
      <c r="A50" s="346" t="s">
        <v>291</v>
      </c>
      <c r="B50" s="278" t="s">
        <v>247</v>
      </c>
      <c r="C50" s="278" t="s">
        <v>176</v>
      </c>
      <c r="D50" s="279" t="s">
        <v>188</v>
      </c>
      <c r="E50" s="278" t="s">
        <v>292</v>
      </c>
      <c r="F50" s="278" t="s">
        <v>293</v>
      </c>
      <c r="G50" s="278"/>
      <c r="H50" s="307"/>
      <c r="I50" s="307"/>
      <c r="J50" s="307"/>
      <c r="K50" s="307"/>
      <c r="L50" s="307"/>
      <c r="M50" s="307"/>
      <c r="N50" s="307"/>
      <c r="O50" s="307"/>
      <c r="P50" s="270">
        <v>73274</v>
      </c>
      <c r="Q50" s="309"/>
      <c r="R50" s="309"/>
      <c r="S50" s="309"/>
      <c r="T50" s="309"/>
      <c r="U50" s="309"/>
      <c r="V50" s="309"/>
      <c r="W50" s="309"/>
      <c r="X50" s="309"/>
      <c r="Y50" s="309"/>
      <c r="Z50" s="309">
        <v>135000</v>
      </c>
      <c r="AA50" s="309">
        <f>Z50*2.5%</f>
        <v>3375</v>
      </c>
      <c r="AB50" s="309">
        <v>135000</v>
      </c>
      <c r="AC50" s="290">
        <f>AB50*5%</f>
        <v>6750</v>
      </c>
    </row>
    <row r="51" spans="1:29">
      <c r="A51" s="346" t="s">
        <v>294</v>
      </c>
      <c r="B51" s="278" t="s">
        <v>247</v>
      </c>
      <c r="C51" s="278" t="s">
        <v>176</v>
      </c>
      <c r="D51" s="279" t="s">
        <v>188</v>
      </c>
      <c r="E51" s="278" t="s">
        <v>292</v>
      </c>
      <c r="F51" s="278" t="s">
        <v>295</v>
      </c>
      <c r="G51" s="278"/>
      <c r="H51" s="307"/>
      <c r="I51" s="307"/>
      <c r="J51" s="307"/>
      <c r="K51" s="307"/>
      <c r="L51" s="307"/>
      <c r="M51" s="307"/>
      <c r="N51" s="307"/>
      <c r="O51" s="307"/>
      <c r="P51" s="270">
        <v>29498</v>
      </c>
      <c r="Q51" s="309"/>
      <c r="R51" s="309"/>
      <c r="S51" s="309"/>
      <c r="T51" s="309"/>
      <c r="U51" s="309"/>
      <c r="V51" s="309"/>
      <c r="W51" s="309"/>
      <c r="X51" s="309"/>
      <c r="Y51" s="309"/>
      <c r="Z51" s="309">
        <v>30000</v>
      </c>
      <c r="AA51" s="309">
        <f>Z51*2.5%</f>
        <v>750</v>
      </c>
      <c r="AB51" s="309">
        <v>30000</v>
      </c>
      <c r="AC51" s="290">
        <f>AB51*5%</f>
        <v>1500</v>
      </c>
    </row>
    <row r="52" spans="1:29">
      <c r="A52" s="272" t="s">
        <v>296</v>
      </c>
      <c r="B52" s="278" t="s">
        <v>247</v>
      </c>
      <c r="C52" s="278" t="s">
        <v>176</v>
      </c>
      <c r="D52" s="279" t="s">
        <v>188</v>
      </c>
      <c r="E52" s="278" t="s">
        <v>292</v>
      </c>
      <c r="F52" s="278" t="s">
        <v>297</v>
      </c>
      <c r="G52" s="278"/>
      <c r="H52" s="307"/>
      <c r="I52" s="289"/>
      <c r="J52" s="343"/>
      <c r="K52" s="408"/>
      <c r="L52" s="343"/>
      <c r="M52" s="281"/>
      <c r="N52" s="282"/>
      <c r="O52" s="408"/>
      <c r="P52" s="465">
        <v>179000</v>
      </c>
      <c r="Q52" s="344"/>
      <c r="R52" s="344"/>
      <c r="S52" s="344"/>
      <c r="T52" s="344"/>
      <c r="U52" s="344"/>
      <c r="V52" s="344"/>
      <c r="W52" s="344"/>
      <c r="X52" s="344"/>
      <c r="Y52" s="344"/>
      <c r="Z52" s="344">
        <v>20000</v>
      </c>
      <c r="AA52" s="309">
        <f>Z52*2.5%</f>
        <v>500</v>
      </c>
      <c r="AB52" s="344">
        <v>20000</v>
      </c>
      <c r="AC52" s="290">
        <f>AB52*5%</f>
        <v>1000</v>
      </c>
    </row>
    <row r="53" spans="1:29" ht="15" hidden="1">
      <c r="A53" s="518"/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518"/>
      <c r="P53" s="560"/>
      <c r="Q53" s="347">
        <f t="shared" ref="Q53:Y53" si="23">Q54</f>
        <v>700</v>
      </c>
      <c r="R53" s="347">
        <f t="shared" si="23"/>
        <v>700</v>
      </c>
      <c r="S53" s="347">
        <f t="shared" si="23"/>
        <v>700</v>
      </c>
      <c r="T53" s="347">
        <f t="shared" si="23"/>
        <v>700</v>
      </c>
      <c r="U53" s="347">
        <f t="shared" si="23"/>
        <v>700</v>
      </c>
      <c r="V53" s="347">
        <f t="shared" si="23"/>
        <v>700</v>
      </c>
      <c r="W53" s="347">
        <f t="shared" si="23"/>
        <v>700</v>
      </c>
      <c r="X53" s="347">
        <f t="shared" si="23"/>
        <v>700</v>
      </c>
      <c r="Y53" s="347">
        <f t="shared" si="23"/>
        <v>700</v>
      </c>
      <c r="Z53" s="347"/>
      <c r="AA53" s="347"/>
      <c r="AB53" s="347"/>
      <c r="AC53" s="290"/>
    </row>
    <row r="54" spans="1:29" ht="15" hidden="1">
      <c r="A54" s="518"/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60"/>
      <c r="Q54" s="347">
        <v>700</v>
      </c>
      <c r="R54" s="347">
        <v>700</v>
      </c>
      <c r="S54" s="347">
        <v>700</v>
      </c>
      <c r="T54" s="347">
        <v>700</v>
      </c>
      <c r="U54" s="347">
        <v>700</v>
      </c>
      <c r="V54" s="347">
        <v>700</v>
      </c>
      <c r="W54" s="347">
        <v>700</v>
      </c>
      <c r="X54" s="347">
        <v>700</v>
      </c>
      <c r="Y54" s="347">
        <v>700</v>
      </c>
      <c r="Z54" s="347"/>
      <c r="AA54" s="347"/>
      <c r="AB54" s="347"/>
      <c r="AC54" s="290"/>
    </row>
    <row r="55" spans="1:29" ht="15.75" hidden="1">
      <c r="A55" s="348"/>
      <c r="B55" s="294"/>
      <c r="C55" s="294"/>
      <c r="D55" s="336"/>
      <c r="E55" s="294"/>
      <c r="F55" s="294"/>
      <c r="G55" s="294"/>
      <c r="H55" s="349"/>
      <c r="I55" s="350"/>
      <c r="J55" s="350"/>
      <c r="K55" s="442"/>
      <c r="L55" s="350"/>
      <c r="M55" s="330"/>
      <c r="N55" s="338"/>
      <c r="O55" s="442"/>
      <c r="P55" s="371"/>
      <c r="Q55" s="339"/>
      <c r="R55" s="339"/>
      <c r="S55" s="338"/>
      <c r="T55" s="338"/>
      <c r="U55" s="314" t="e">
        <f>T55/P55*100</f>
        <v>#DIV/0!</v>
      </c>
      <c r="V55" s="340"/>
      <c r="W55" s="341" t="e">
        <f>V55/P55*100</f>
        <v>#DIV/0!</v>
      </c>
      <c r="X55" s="342"/>
      <c r="Y55" s="342"/>
      <c r="Z55" s="340"/>
      <c r="AA55" s="340"/>
      <c r="AB55" s="340"/>
      <c r="AC55" s="290"/>
    </row>
    <row r="56" spans="1:29" ht="15.75">
      <c r="A56" s="326" t="s">
        <v>189</v>
      </c>
      <c r="B56" s="327"/>
      <c r="C56" s="327"/>
      <c r="D56" s="328"/>
      <c r="E56" s="327"/>
      <c r="F56" s="327"/>
      <c r="G56" s="327"/>
      <c r="H56" s="351"/>
      <c r="I56" s="330"/>
      <c r="J56" s="330"/>
      <c r="K56" s="332"/>
      <c r="L56" s="330"/>
      <c r="M56" s="330"/>
      <c r="N56" s="352"/>
      <c r="O56" s="332"/>
      <c r="P56" s="257">
        <f>P57</f>
        <v>434200</v>
      </c>
      <c r="Q56" s="334">
        <f t="shared" ref="Q56:AC56" si="24">Q57</f>
        <v>0</v>
      </c>
      <c r="R56" s="334">
        <f t="shared" si="24"/>
        <v>0</v>
      </c>
      <c r="S56" s="334">
        <f t="shared" si="24"/>
        <v>0</v>
      </c>
      <c r="T56" s="334">
        <f t="shared" si="24"/>
        <v>0</v>
      </c>
      <c r="U56" s="334">
        <f t="shared" si="24"/>
        <v>0</v>
      </c>
      <c r="V56" s="334">
        <f t="shared" si="24"/>
        <v>0</v>
      </c>
      <c r="W56" s="334">
        <f t="shared" si="24"/>
        <v>0</v>
      </c>
      <c r="X56" s="334">
        <f t="shared" si="24"/>
        <v>0</v>
      </c>
      <c r="Y56" s="334">
        <f t="shared" si="24"/>
        <v>0</v>
      </c>
      <c r="Z56" s="334">
        <f t="shared" si="24"/>
        <v>454900</v>
      </c>
      <c r="AA56" s="334"/>
      <c r="AB56" s="334">
        <f t="shared" si="24"/>
        <v>471800</v>
      </c>
      <c r="AC56" s="334">
        <f t="shared" si="24"/>
        <v>0</v>
      </c>
    </row>
    <row r="57" spans="1:29" ht="15.75">
      <c r="A57" s="353" t="s">
        <v>298</v>
      </c>
      <c r="B57" s="254" t="s">
        <v>247</v>
      </c>
      <c r="C57" s="254" t="s">
        <v>178</v>
      </c>
      <c r="D57" s="255" t="s">
        <v>191</v>
      </c>
      <c r="E57" s="254"/>
      <c r="F57" s="254"/>
      <c r="G57" s="254"/>
      <c r="H57" s="295"/>
      <c r="I57" s="256"/>
      <c r="J57" s="256"/>
      <c r="K57" s="360"/>
      <c r="L57" s="256"/>
      <c r="M57" s="256"/>
      <c r="N57" s="354"/>
      <c r="O57" s="360"/>
      <c r="P57" s="257">
        <f>P59</f>
        <v>434200</v>
      </c>
      <c r="Q57" s="258">
        <f t="shared" ref="Q57:AC57" si="25">Q59</f>
        <v>0</v>
      </c>
      <c r="R57" s="258">
        <f t="shared" si="25"/>
        <v>0</v>
      </c>
      <c r="S57" s="258">
        <f t="shared" si="25"/>
        <v>0</v>
      </c>
      <c r="T57" s="258">
        <f t="shared" si="25"/>
        <v>0</v>
      </c>
      <c r="U57" s="258">
        <f t="shared" si="25"/>
        <v>0</v>
      </c>
      <c r="V57" s="258">
        <f t="shared" si="25"/>
        <v>0</v>
      </c>
      <c r="W57" s="258">
        <f t="shared" si="25"/>
        <v>0</v>
      </c>
      <c r="X57" s="258">
        <f t="shared" si="25"/>
        <v>0</v>
      </c>
      <c r="Y57" s="258">
        <f t="shared" si="25"/>
        <v>0</v>
      </c>
      <c r="Z57" s="258">
        <f t="shared" si="25"/>
        <v>454900</v>
      </c>
      <c r="AA57" s="258"/>
      <c r="AB57" s="258">
        <f t="shared" si="25"/>
        <v>471800</v>
      </c>
      <c r="AC57" s="258">
        <f t="shared" si="25"/>
        <v>0</v>
      </c>
    </row>
    <row r="58" spans="1:29" ht="15.75" hidden="1">
      <c r="A58" s="348"/>
      <c r="B58" s="294" t="s">
        <v>247</v>
      </c>
      <c r="C58" s="294" t="s">
        <v>178</v>
      </c>
      <c r="D58" s="336" t="s">
        <v>191</v>
      </c>
      <c r="E58" s="294"/>
      <c r="F58" s="294"/>
      <c r="G58" s="294"/>
      <c r="H58" s="349"/>
      <c r="I58" s="350"/>
      <c r="J58" s="350"/>
      <c r="K58" s="442"/>
      <c r="L58" s="350"/>
      <c r="M58" s="330"/>
      <c r="N58" s="338"/>
      <c r="O58" s="442"/>
      <c r="P58" s="429">
        <f>P60+P61</f>
        <v>737907.88</v>
      </c>
      <c r="Q58" s="430">
        <f t="shared" ref="Q58:AB58" si="26">Q60+Q61</f>
        <v>0</v>
      </c>
      <c r="R58" s="430">
        <f t="shared" si="26"/>
        <v>0</v>
      </c>
      <c r="S58" s="430">
        <f t="shared" si="26"/>
        <v>0</v>
      </c>
      <c r="T58" s="430">
        <f t="shared" si="26"/>
        <v>0</v>
      </c>
      <c r="U58" s="430">
        <f t="shared" si="26"/>
        <v>0</v>
      </c>
      <c r="V58" s="430">
        <f t="shared" si="26"/>
        <v>0</v>
      </c>
      <c r="W58" s="430">
        <f t="shared" si="26"/>
        <v>0</v>
      </c>
      <c r="X58" s="430">
        <f t="shared" si="26"/>
        <v>0</v>
      </c>
      <c r="Y58" s="430">
        <f t="shared" si="26"/>
        <v>0</v>
      </c>
      <c r="Z58" s="430">
        <f t="shared" si="26"/>
        <v>748592.01</v>
      </c>
      <c r="AA58" s="430"/>
      <c r="AB58" s="430">
        <f t="shared" si="26"/>
        <v>778472.04</v>
      </c>
      <c r="AC58" s="290"/>
    </row>
    <row r="59" spans="1:29" ht="25.5">
      <c r="A59" s="346" t="s">
        <v>248</v>
      </c>
      <c r="B59" s="278" t="s">
        <v>247</v>
      </c>
      <c r="C59" s="278" t="s">
        <v>178</v>
      </c>
      <c r="D59" s="279" t="s">
        <v>191</v>
      </c>
      <c r="E59" s="278" t="s">
        <v>249</v>
      </c>
      <c r="F59" s="278"/>
      <c r="G59" s="278"/>
      <c r="H59" s="280"/>
      <c r="I59" s="289"/>
      <c r="J59" s="289"/>
      <c r="K59" s="408"/>
      <c r="L59" s="289"/>
      <c r="M59" s="281"/>
      <c r="N59" s="282"/>
      <c r="O59" s="408"/>
      <c r="P59" s="406">
        <f>P60+P63</f>
        <v>434200</v>
      </c>
      <c r="Q59" s="344">
        <f t="shared" ref="Q59:AB59" si="27">Q60+Q63</f>
        <v>0</v>
      </c>
      <c r="R59" s="344">
        <f t="shared" si="27"/>
        <v>0</v>
      </c>
      <c r="S59" s="344">
        <f t="shared" si="27"/>
        <v>0</v>
      </c>
      <c r="T59" s="344">
        <f t="shared" si="27"/>
        <v>0</v>
      </c>
      <c r="U59" s="344">
        <f t="shared" si="27"/>
        <v>0</v>
      </c>
      <c r="V59" s="344">
        <f t="shared" si="27"/>
        <v>0</v>
      </c>
      <c r="W59" s="344">
        <f t="shared" si="27"/>
        <v>0</v>
      </c>
      <c r="X59" s="344">
        <f t="shared" si="27"/>
        <v>0</v>
      </c>
      <c r="Y59" s="344">
        <f t="shared" si="27"/>
        <v>0</v>
      </c>
      <c r="Z59" s="344">
        <f t="shared" si="27"/>
        <v>454900</v>
      </c>
      <c r="AA59" s="344"/>
      <c r="AB59" s="344">
        <f t="shared" si="27"/>
        <v>471800</v>
      </c>
      <c r="AC59" s="290"/>
    </row>
    <row r="60" spans="1:29" ht="25.5">
      <c r="A60" s="272" t="s">
        <v>299</v>
      </c>
      <c r="B60" s="278" t="s">
        <v>247</v>
      </c>
      <c r="C60" s="278" t="s">
        <v>178</v>
      </c>
      <c r="D60" s="279" t="s">
        <v>191</v>
      </c>
      <c r="E60" s="278" t="s">
        <v>300</v>
      </c>
      <c r="F60" s="278" t="s">
        <v>257</v>
      </c>
      <c r="G60" s="278"/>
      <c r="H60" s="280"/>
      <c r="I60" s="289"/>
      <c r="J60" s="289"/>
      <c r="K60" s="408"/>
      <c r="L60" s="289"/>
      <c r="M60" s="281"/>
      <c r="N60" s="282"/>
      <c r="O60" s="408"/>
      <c r="P60" s="406">
        <f>P61+P62</f>
        <v>416738</v>
      </c>
      <c r="Q60" s="344">
        <f t="shared" ref="Q60:AB60" si="28">Q61+Q62</f>
        <v>0</v>
      </c>
      <c r="R60" s="344">
        <f t="shared" si="28"/>
        <v>0</v>
      </c>
      <c r="S60" s="344">
        <f t="shared" si="28"/>
        <v>0</v>
      </c>
      <c r="T60" s="344">
        <f t="shared" si="28"/>
        <v>0</v>
      </c>
      <c r="U60" s="344">
        <f t="shared" si="28"/>
        <v>0</v>
      </c>
      <c r="V60" s="344">
        <f t="shared" si="28"/>
        <v>0</v>
      </c>
      <c r="W60" s="344">
        <f t="shared" si="28"/>
        <v>0</v>
      </c>
      <c r="X60" s="344">
        <f t="shared" si="28"/>
        <v>0</v>
      </c>
      <c r="Y60" s="344">
        <f t="shared" si="28"/>
        <v>0</v>
      </c>
      <c r="Z60" s="344">
        <f t="shared" si="28"/>
        <v>423400</v>
      </c>
      <c r="AA60" s="344"/>
      <c r="AB60" s="344">
        <f t="shared" si="28"/>
        <v>440300</v>
      </c>
      <c r="AC60" s="290"/>
    </row>
    <row r="61" spans="1:29" ht="25.5">
      <c r="A61" s="277" t="s">
        <v>272</v>
      </c>
      <c r="B61" s="278" t="s">
        <v>247</v>
      </c>
      <c r="C61" s="278" t="s">
        <v>178</v>
      </c>
      <c r="D61" s="279" t="s">
        <v>191</v>
      </c>
      <c r="E61" s="278" t="s">
        <v>300</v>
      </c>
      <c r="F61" s="278" t="s">
        <v>261</v>
      </c>
      <c r="G61" s="278"/>
      <c r="H61" s="280"/>
      <c r="I61" s="289"/>
      <c r="J61" s="289"/>
      <c r="K61" s="408"/>
      <c r="L61" s="289"/>
      <c r="M61" s="281"/>
      <c r="N61" s="282"/>
      <c r="O61" s="408"/>
      <c r="P61" s="406">
        <v>321169.88</v>
      </c>
      <c r="Q61" s="355"/>
      <c r="R61" s="355"/>
      <c r="S61" s="282"/>
      <c r="T61" s="282"/>
      <c r="U61" s="307"/>
      <c r="V61" s="292"/>
      <c r="W61" s="356"/>
      <c r="X61" s="290"/>
      <c r="Y61" s="290"/>
      <c r="Z61" s="344">
        <v>325192.01</v>
      </c>
      <c r="AA61" s="344"/>
      <c r="AB61" s="344">
        <v>338172.04</v>
      </c>
      <c r="AC61" s="290"/>
    </row>
    <row r="62" spans="1:29" ht="38.25">
      <c r="A62" s="548" t="s">
        <v>262</v>
      </c>
      <c r="B62" s="278" t="s">
        <v>247</v>
      </c>
      <c r="C62" s="278" t="s">
        <v>178</v>
      </c>
      <c r="D62" s="279" t="s">
        <v>191</v>
      </c>
      <c r="E62" s="278" t="s">
        <v>300</v>
      </c>
      <c r="F62" s="278" t="s">
        <v>263</v>
      </c>
      <c r="G62" s="278"/>
      <c r="H62" s="280"/>
      <c r="I62" s="289"/>
      <c r="J62" s="289"/>
      <c r="K62" s="408"/>
      <c r="L62" s="289"/>
      <c r="M62" s="281"/>
      <c r="N62" s="282"/>
      <c r="O62" s="408"/>
      <c r="P62" s="406">
        <v>95568.12</v>
      </c>
      <c r="Q62" s="355"/>
      <c r="R62" s="355"/>
      <c r="S62" s="282"/>
      <c r="T62" s="282"/>
      <c r="U62" s="307"/>
      <c r="V62" s="292"/>
      <c r="W62" s="356"/>
      <c r="X62" s="290"/>
      <c r="Y62" s="290"/>
      <c r="Z62" s="344">
        <v>98207.99</v>
      </c>
      <c r="AA62" s="344"/>
      <c r="AB62" s="344">
        <v>102127.96</v>
      </c>
      <c r="AC62" s="290"/>
    </row>
    <row r="63" spans="1:29" ht="25.5">
      <c r="A63" s="277" t="s">
        <v>272</v>
      </c>
      <c r="B63" s="278" t="s">
        <v>247</v>
      </c>
      <c r="C63" s="278" t="s">
        <v>178</v>
      </c>
      <c r="D63" s="279" t="s">
        <v>191</v>
      </c>
      <c r="E63" s="278" t="s">
        <v>300</v>
      </c>
      <c r="F63" s="278" t="s">
        <v>273</v>
      </c>
      <c r="G63" s="278"/>
      <c r="H63" s="280"/>
      <c r="I63" s="289"/>
      <c r="J63" s="289"/>
      <c r="K63" s="408"/>
      <c r="L63" s="289"/>
      <c r="M63" s="281"/>
      <c r="N63" s="282"/>
      <c r="O63" s="408"/>
      <c r="P63" s="406">
        <v>17462</v>
      </c>
      <c r="Q63" s="355"/>
      <c r="R63" s="355"/>
      <c r="S63" s="282"/>
      <c r="T63" s="282"/>
      <c r="U63" s="307"/>
      <c r="V63" s="292"/>
      <c r="W63" s="356"/>
      <c r="X63" s="290"/>
      <c r="Y63" s="290"/>
      <c r="Z63" s="344">
        <v>31500</v>
      </c>
      <c r="AA63" s="344"/>
      <c r="AB63" s="344">
        <v>31500</v>
      </c>
      <c r="AC63" s="290"/>
    </row>
    <row r="64" spans="1:29" ht="36.75" customHeight="1">
      <c r="A64" s="357" t="s">
        <v>301</v>
      </c>
      <c r="B64" s="254" t="s">
        <v>247</v>
      </c>
      <c r="C64" s="254" t="s">
        <v>191</v>
      </c>
      <c r="D64" s="255" t="s">
        <v>211</v>
      </c>
      <c r="E64" s="254"/>
      <c r="F64" s="254"/>
      <c r="G64" s="254" t="s">
        <v>250</v>
      </c>
      <c r="H64" s="358"/>
      <c r="I64" s="358"/>
      <c r="J64" s="358"/>
      <c r="K64" s="358"/>
      <c r="L64" s="358"/>
      <c r="M64" s="358"/>
      <c r="N64" s="358"/>
      <c r="O64" s="358"/>
      <c r="P64" s="296">
        <f t="shared" ref="P64:AA64" si="29">P66</f>
        <v>50000</v>
      </c>
      <c r="Q64" s="297">
        <f t="shared" si="29"/>
        <v>15000</v>
      </c>
      <c r="R64" s="297">
        <f t="shared" si="29"/>
        <v>15000</v>
      </c>
      <c r="S64" s="297">
        <f t="shared" si="29"/>
        <v>15000</v>
      </c>
      <c r="T64" s="297">
        <f t="shared" si="29"/>
        <v>15000</v>
      </c>
      <c r="U64" s="297">
        <f t="shared" si="29"/>
        <v>15000</v>
      </c>
      <c r="V64" s="297">
        <f t="shared" si="29"/>
        <v>15000</v>
      </c>
      <c r="W64" s="297">
        <f t="shared" si="29"/>
        <v>15000</v>
      </c>
      <c r="X64" s="297">
        <f t="shared" si="29"/>
        <v>15000</v>
      </c>
      <c r="Y64" s="297">
        <f t="shared" si="29"/>
        <v>15000</v>
      </c>
      <c r="Z64" s="297">
        <f t="shared" si="29"/>
        <v>0</v>
      </c>
      <c r="AA64" s="297">
        <f t="shared" si="29"/>
        <v>0</v>
      </c>
      <c r="AB64" s="297">
        <f>AB66</f>
        <v>20000</v>
      </c>
      <c r="AC64" s="297">
        <f>AC66</f>
        <v>1000</v>
      </c>
    </row>
    <row r="65" spans="1:29" ht="45.75" customHeight="1">
      <c r="A65" s="357" t="s">
        <v>193</v>
      </c>
      <c r="B65" s="254" t="s">
        <v>247</v>
      </c>
      <c r="C65" s="254" t="s">
        <v>191</v>
      </c>
      <c r="D65" s="255" t="s">
        <v>194</v>
      </c>
      <c r="E65" s="254" t="s">
        <v>302</v>
      </c>
      <c r="F65" s="254"/>
      <c r="G65" s="254"/>
      <c r="H65" s="358"/>
      <c r="I65" s="358"/>
      <c r="J65" s="358"/>
      <c r="K65" s="358"/>
      <c r="L65" s="358"/>
      <c r="M65" s="358"/>
      <c r="N65" s="358"/>
      <c r="O65" s="358"/>
      <c r="P65" s="296">
        <f>P66</f>
        <v>50000</v>
      </c>
      <c r="Q65" s="297">
        <f t="shared" ref="Q65:AC66" si="30">Q66</f>
        <v>15000</v>
      </c>
      <c r="R65" s="297">
        <f t="shared" si="30"/>
        <v>15000</v>
      </c>
      <c r="S65" s="297">
        <f t="shared" si="30"/>
        <v>15000</v>
      </c>
      <c r="T65" s="297">
        <f t="shared" si="30"/>
        <v>15000</v>
      </c>
      <c r="U65" s="297">
        <f t="shared" si="30"/>
        <v>15000</v>
      </c>
      <c r="V65" s="297">
        <f t="shared" si="30"/>
        <v>15000</v>
      </c>
      <c r="W65" s="297">
        <f t="shared" si="30"/>
        <v>15000</v>
      </c>
      <c r="X65" s="297">
        <f t="shared" si="30"/>
        <v>15000</v>
      </c>
      <c r="Y65" s="297">
        <f t="shared" si="30"/>
        <v>15000</v>
      </c>
      <c r="Z65" s="297">
        <f t="shared" si="30"/>
        <v>0</v>
      </c>
      <c r="AA65" s="297">
        <f t="shared" si="30"/>
        <v>0</v>
      </c>
      <c r="AB65" s="297">
        <f t="shared" si="30"/>
        <v>20000</v>
      </c>
      <c r="AC65" s="297">
        <f t="shared" si="30"/>
        <v>1000</v>
      </c>
    </row>
    <row r="66" spans="1:29">
      <c r="A66" s="346" t="s">
        <v>303</v>
      </c>
      <c r="B66" s="278" t="s">
        <v>247</v>
      </c>
      <c r="C66" s="278" t="s">
        <v>191</v>
      </c>
      <c r="D66" s="279" t="s">
        <v>194</v>
      </c>
      <c r="E66" s="278" t="s">
        <v>304</v>
      </c>
      <c r="F66" s="278"/>
      <c r="G66" s="278"/>
      <c r="H66" s="307"/>
      <c r="I66" s="307"/>
      <c r="J66" s="307"/>
      <c r="K66" s="307"/>
      <c r="L66" s="307"/>
      <c r="M66" s="307"/>
      <c r="N66" s="307"/>
      <c r="O66" s="307"/>
      <c r="P66" s="308">
        <f>P67</f>
        <v>50000</v>
      </c>
      <c r="Q66" s="309">
        <f t="shared" si="30"/>
        <v>15000</v>
      </c>
      <c r="R66" s="309">
        <f t="shared" si="30"/>
        <v>15000</v>
      </c>
      <c r="S66" s="309">
        <f t="shared" si="30"/>
        <v>15000</v>
      </c>
      <c r="T66" s="309">
        <f t="shared" si="30"/>
        <v>15000</v>
      </c>
      <c r="U66" s="309">
        <f t="shared" si="30"/>
        <v>15000</v>
      </c>
      <c r="V66" s="309">
        <f t="shared" si="30"/>
        <v>15000</v>
      </c>
      <c r="W66" s="309">
        <f t="shared" si="30"/>
        <v>15000</v>
      </c>
      <c r="X66" s="309">
        <f t="shared" si="30"/>
        <v>15000</v>
      </c>
      <c r="Y66" s="309">
        <f t="shared" si="30"/>
        <v>15000</v>
      </c>
      <c r="Z66" s="309">
        <f t="shared" si="30"/>
        <v>0</v>
      </c>
      <c r="AA66" s="309">
        <f t="shared" si="30"/>
        <v>0</v>
      </c>
      <c r="AB66" s="309">
        <f t="shared" si="30"/>
        <v>20000</v>
      </c>
      <c r="AC66" s="309">
        <f t="shared" si="30"/>
        <v>1000</v>
      </c>
    </row>
    <row r="67" spans="1:29" ht="25.5">
      <c r="A67" s="277" t="s">
        <v>272</v>
      </c>
      <c r="B67" s="278" t="s">
        <v>247</v>
      </c>
      <c r="C67" s="278" t="s">
        <v>191</v>
      </c>
      <c r="D67" s="279" t="s">
        <v>194</v>
      </c>
      <c r="E67" s="278" t="s">
        <v>304</v>
      </c>
      <c r="F67" s="278" t="s">
        <v>273</v>
      </c>
      <c r="G67" s="278"/>
      <c r="H67" s="280"/>
      <c r="I67" s="280"/>
      <c r="J67" s="280"/>
      <c r="K67" s="280"/>
      <c r="L67" s="280"/>
      <c r="M67" s="280"/>
      <c r="N67" s="280"/>
      <c r="O67" s="280"/>
      <c r="P67" s="308">
        <v>50000</v>
      </c>
      <c r="Q67" s="309">
        <v>15000</v>
      </c>
      <c r="R67" s="309">
        <v>15000</v>
      </c>
      <c r="S67" s="309">
        <v>15000</v>
      </c>
      <c r="T67" s="309">
        <v>15000</v>
      </c>
      <c r="U67" s="309">
        <v>15000</v>
      </c>
      <c r="V67" s="309">
        <v>15000</v>
      </c>
      <c r="W67" s="309">
        <v>15000</v>
      </c>
      <c r="X67" s="309">
        <v>15000</v>
      </c>
      <c r="Y67" s="309">
        <v>15000</v>
      </c>
      <c r="Z67" s="309"/>
      <c r="AA67" s="309"/>
      <c r="AB67" s="309">
        <v>20000</v>
      </c>
      <c r="AC67" s="290">
        <f>AB67*5%</f>
        <v>1000</v>
      </c>
    </row>
    <row r="68" spans="1:29" ht="15.75">
      <c r="A68" s="353" t="s">
        <v>195</v>
      </c>
      <c r="B68" s="254" t="s">
        <v>247</v>
      </c>
      <c r="C68" s="254" t="s">
        <v>180</v>
      </c>
      <c r="D68" s="255" t="s">
        <v>211</v>
      </c>
      <c r="E68" s="254"/>
      <c r="F68" s="254"/>
      <c r="G68" s="254" t="s">
        <v>250</v>
      </c>
      <c r="H68" s="358"/>
      <c r="I68" s="256"/>
      <c r="J68" s="359"/>
      <c r="K68" s="360"/>
      <c r="L68" s="359"/>
      <c r="M68" s="256"/>
      <c r="N68" s="361"/>
      <c r="O68" s="360"/>
      <c r="P68" s="257">
        <f>P69+P72+P92</f>
        <v>36581811.32</v>
      </c>
      <c r="Q68" s="258" t="e">
        <f t="shared" ref="Q68:AC68" si="31">Q69+Q72</f>
        <v>#REF!</v>
      </c>
      <c r="R68" s="258" t="e">
        <f t="shared" si="31"/>
        <v>#REF!</v>
      </c>
      <c r="S68" s="258" t="e">
        <f t="shared" si="31"/>
        <v>#REF!</v>
      </c>
      <c r="T68" s="258" t="e">
        <f t="shared" si="31"/>
        <v>#REF!</v>
      </c>
      <c r="U68" s="258" t="e">
        <f t="shared" si="31"/>
        <v>#REF!</v>
      </c>
      <c r="V68" s="258" t="e">
        <f t="shared" si="31"/>
        <v>#REF!</v>
      </c>
      <c r="W68" s="258" t="e">
        <f t="shared" si="31"/>
        <v>#REF!</v>
      </c>
      <c r="X68" s="258" t="e">
        <f t="shared" si="31"/>
        <v>#REF!</v>
      </c>
      <c r="Y68" s="258" t="e">
        <f t="shared" si="31"/>
        <v>#REF!</v>
      </c>
      <c r="Z68" s="258">
        <f t="shared" si="31"/>
        <v>33611490</v>
      </c>
      <c r="AA68" s="258">
        <f t="shared" si="31"/>
        <v>59037.250000000007</v>
      </c>
      <c r="AB68" s="258">
        <f t="shared" si="31"/>
        <v>33813510</v>
      </c>
      <c r="AC68" s="258">
        <f t="shared" si="31"/>
        <v>128175.5</v>
      </c>
    </row>
    <row r="69" spans="1:29" ht="15.75" hidden="1">
      <c r="A69" s="362" t="s">
        <v>305</v>
      </c>
      <c r="B69" s="254" t="s">
        <v>247</v>
      </c>
      <c r="C69" s="254" t="s">
        <v>180</v>
      </c>
      <c r="D69" s="255" t="s">
        <v>203</v>
      </c>
      <c r="E69" s="254"/>
      <c r="F69" s="254"/>
      <c r="G69" s="254"/>
      <c r="H69" s="358"/>
      <c r="I69" s="256"/>
      <c r="J69" s="359"/>
      <c r="K69" s="360"/>
      <c r="L69" s="359"/>
      <c r="M69" s="256"/>
      <c r="N69" s="361"/>
      <c r="O69" s="360"/>
      <c r="P69" s="257">
        <f t="shared" ref="P69:AB70" si="32">P70</f>
        <v>0</v>
      </c>
      <c r="Q69" s="258">
        <f t="shared" si="32"/>
        <v>0</v>
      </c>
      <c r="R69" s="258">
        <f t="shared" si="32"/>
        <v>0</v>
      </c>
      <c r="S69" s="258">
        <f t="shared" si="32"/>
        <v>0</v>
      </c>
      <c r="T69" s="258">
        <f t="shared" si="32"/>
        <v>0</v>
      </c>
      <c r="U69" s="258">
        <f t="shared" si="32"/>
        <v>0</v>
      </c>
      <c r="V69" s="258">
        <f t="shared" si="32"/>
        <v>0</v>
      </c>
      <c r="W69" s="258">
        <f t="shared" si="32"/>
        <v>0</v>
      </c>
      <c r="X69" s="258">
        <f t="shared" si="32"/>
        <v>0</v>
      </c>
      <c r="Y69" s="258">
        <f t="shared" si="32"/>
        <v>0</v>
      </c>
      <c r="Z69" s="258">
        <f t="shared" si="32"/>
        <v>0</v>
      </c>
      <c r="AA69" s="258"/>
      <c r="AB69" s="258">
        <f t="shared" si="32"/>
        <v>0</v>
      </c>
      <c r="AC69" s="290"/>
    </row>
    <row r="70" spans="1:29" ht="47.25" hidden="1">
      <c r="A70" s="363" t="s">
        <v>306</v>
      </c>
      <c r="B70" s="364" t="s">
        <v>247</v>
      </c>
      <c r="C70" s="364" t="s">
        <v>180</v>
      </c>
      <c r="D70" s="365" t="s">
        <v>203</v>
      </c>
      <c r="E70" s="364" t="s">
        <v>307</v>
      </c>
      <c r="F70" s="364"/>
      <c r="G70" s="364"/>
      <c r="H70" s="366"/>
      <c r="I70" s="367"/>
      <c r="J70" s="368"/>
      <c r="K70" s="369"/>
      <c r="L70" s="368"/>
      <c r="M70" s="367"/>
      <c r="N70" s="370"/>
      <c r="O70" s="369"/>
      <c r="P70" s="371">
        <f>P71</f>
        <v>0</v>
      </c>
      <c r="Q70" s="372">
        <f t="shared" si="32"/>
        <v>0</v>
      </c>
      <c r="R70" s="372">
        <f t="shared" si="32"/>
        <v>0</v>
      </c>
      <c r="S70" s="372">
        <f t="shared" si="32"/>
        <v>0</v>
      </c>
      <c r="T70" s="372">
        <f t="shared" si="32"/>
        <v>0</v>
      </c>
      <c r="U70" s="372">
        <f t="shared" si="32"/>
        <v>0</v>
      </c>
      <c r="V70" s="372">
        <f t="shared" si="32"/>
        <v>0</v>
      </c>
      <c r="W70" s="372">
        <f t="shared" si="32"/>
        <v>0</v>
      </c>
      <c r="X70" s="372">
        <f t="shared" si="32"/>
        <v>0</v>
      </c>
      <c r="Y70" s="372">
        <f t="shared" si="32"/>
        <v>0</v>
      </c>
      <c r="Z70" s="372">
        <f t="shared" si="32"/>
        <v>0</v>
      </c>
      <c r="AA70" s="372"/>
      <c r="AB70" s="372">
        <f t="shared" si="32"/>
        <v>0</v>
      </c>
      <c r="AC70" s="290"/>
    </row>
    <row r="71" spans="1:29" ht="63" hidden="1">
      <c r="A71" s="373" t="s">
        <v>308</v>
      </c>
      <c r="B71" s="364" t="s">
        <v>247</v>
      </c>
      <c r="C71" s="364" t="s">
        <v>180</v>
      </c>
      <c r="D71" s="365" t="s">
        <v>203</v>
      </c>
      <c r="E71" s="364" t="s">
        <v>307</v>
      </c>
      <c r="F71" s="364" t="s">
        <v>309</v>
      </c>
      <c r="G71" s="364"/>
      <c r="H71" s="366"/>
      <c r="I71" s="367"/>
      <c r="J71" s="368"/>
      <c r="K71" s="369"/>
      <c r="L71" s="368"/>
      <c r="M71" s="367"/>
      <c r="N71" s="370"/>
      <c r="O71" s="369"/>
      <c r="P71" s="371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290"/>
    </row>
    <row r="72" spans="1:29" ht="15.75">
      <c r="A72" s="362" t="s">
        <v>310</v>
      </c>
      <c r="B72" s="254" t="s">
        <v>247</v>
      </c>
      <c r="C72" s="254" t="s">
        <v>180</v>
      </c>
      <c r="D72" s="255" t="s">
        <v>194</v>
      </c>
      <c r="E72" s="254"/>
      <c r="F72" s="254"/>
      <c r="G72" s="254"/>
      <c r="H72" s="358"/>
      <c r="I72" s="256"/>
      <c r="J72" s="359"/>
      <c r="K72" s="360"/>
      <c r="L72" s="359"/>
      <c r="M72" s="256"/>
      <c r="N72" s="361"/>
      <c r="O72" s="360"/>
      <c r="P72" s="257">
        <f>P74+P87+P90</f>
        <v>35982811.32</v>
      </c>
      <c r="Q72" s="257" t="e">
        <f t="shared" ref="Q72:AB72" si="33">Q74+Q87+Q90</f>
        <v>#REF!</v>
      </c>
      <c r="R72" s="257" t="e">
        <f t="shared" si="33"/>
        <v>#REF!</v>
      </c>
      <c r="S72" s="257" t="e">
        <f t="shared" si="33"/>
        <v>#REF!</v>
      </c>
      <c r="T72" s="257" t="e">
        <f t="shared" si="33"/>
        <v>#REF!</v>
      </c>
      <c r="U72" s="257" t="e">
        <f t="shared" si="33"/>
        <v>#REF!</v>
      </c>
      <c r="V72" s="257" t="e">
        <f t="shared" si="33"/>
        <v>#REF!</v>
      </c>
      <c r="W72" s="257" t="e">
        <f t="shared" si="33"/>
        <v>#REF!</v>
      </c>
      <c r="X72" s="257" t="e">
        <f t="shared" si="33"/>
        <v>#REF!</v>
      </c>
      <c r="Y72" s="257" t="e">
        <f t="shared" si="33"/>
        <v>#REF!</v>
      </c>
      <c r="Z72" s="257">
        <f t="shared" si="33"/>
        <v>33611490</v>
      </c>
      <c r="AA72" s="257">
        <f t="shared" si="33"/>
        <v>59037.250000000007</v>
      </c>
      <c r="AB72" s="257">
        <f t="shared" si="33"/>
        <v>33813510</v>
      </c>
      <c r="AC72" s="258">
        <f t="shared" ref="AC72" si="34">AC74</f>
        <v>128175.5</v>
      </c>
    </row>
    <row r="73" spans="1:29">
      <c r="A73" s="374" t="s">
        <v>311</v>
      </c>
      <c r="B73" s="375" t="s">
        <v>247</v>
      </c>
      <c r="C73" s="375" t="s">
        <v>180</v>
      </c>
      <c r="D73" s="376" t="s">
        <v>194</v>
      </c>
      <c r="E73" s="375" t="s">
        <v>302</v>
      </c>
      <c r="F73" s="375"/>
      <c r="G73" s="375"/>
      <c r="H73" s="377"/>
      <c r="I73" s="378"/>
      <c r="J73" s="379"/>
      <c r="K73" s="380"/>
      <c r="L73" s="379"/>
      <c r="M73" s="378"/>
      <c r="N73" s="381"/>
      <c r="O73" s="380"/>
      <c r="P73" s="382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290"/>
    </row>
    <row r="74" spans="1:29" ht="38.25">
      <c r="A74" s="384" t="s">
        <v>312</v>
      </c>
      <c r="B74" s="385" t="s">
        <v>247</v>
      </c>
      <c r="C74" s="385" t="s">
        <v>180</v>
      </c>
      <c r="D74" s="386" t="s">
        <v>194</v>
      </c>
      <c r="E74" s="385" t="s">
        <v>313</v>
      </c>
      <c r="F74" s="385"/>
      <c r="G74" s="385"/>
      <c r="H74" s="387"/>
      <c r="I74" s="387"/>
      <c r="J74" s="387"/>
      <c r="K74" s="387"/>
      <c r="L74" s="387"/>
      <c r="M74" s="387"/>
      <c r="N74" s="387"/>
      <c r="O74" s="387"/>
      <c r="P74" s="388">
        <f>P85+P86</f>
        <v>3164031.54</v>
      </c>
      <c r="Q74" s="389" t="e">
        <f t="shared" ref="Q74:AC74" si="35">Q85+Q86</f>
        <v>#REF!</v>
      </c>
      <c r="R74" s="389" t="e">
        <f t="shared" si="35"/>
        <v>#REF!</v>
      </c>
      <c r="S74" s="389" t="e">
        <f t="shared" si="35"/>
        <v>#REF!</v>
      </c>
      <c r="T74" s="389" t="e">
        <f t="shared" si="35"/>
        <v>#REF!</v>
      </c>
      <c r="U74" s="389" t="e">
        <f t="shared" si="35"/>
        <v>#REF!</v>
      </c>
      <c r="V74" s="389" t="e">
        <f t="shared" si="35"/>
        <v>#REF!</v>
      </c>
      <c r="W74" s="389" t="e">
        <f t="shared" si="35"/>
        <v>#REF!</v>
      </c>
      <c r="X74" s="389" t="e">
        <f t="shared" si="35"/>
        <v>#REF!</v>
      </c>
      <c r="Y74" s="389" t="e">
        <f t="shared" si="35"/>
        <v>#REF!</v>
      </c>
      <c r="Z74" s="389">
        <f t="shared" si="35"/>
        <v>2361490</v>
      </c>
      <c r="AA74" s="389">
        <f t="shared" si="35"/>
        <v>59037.250000000007</v>
      </c>
      <c r="AB74" s="389">
        <f t="shared" si="35"/>
        <v>2563510</v>
      </c>
      <c r="AC74" s="389">
        <f t="shared" si="35"/>
        <v>128175.5</v>
      </c>
    </row>
    <row r="75" spans="1:29" hidden="1">
      <c r="A75" s="390" t="s">
        <v>314</v>
      </c>
      <c r="B75" s="278" t="s">
        <v>315</v>
      </c>
      <c r="C75" s="278" t="s">
        <v>176</v>
      </c>
      <c r="D75" s="279" t="s">
        <v>180</v>
      </c>
      <c r="E75" s="278" t="s">
        <v>316</v>
      </c>
      <c r="F75" s="278" t="s">
        <v>317</v>
      </c>
      <c r="G75" s="278" t="s">
        <v>318</v>
      </c>
      <c r="H75" s="307"/>
      <c r="I75" s="281"/>
      <c r="J75" s="289">
        <v>0</v>
      </c>
      <c r="K75" s="408"/>
      <c r="L75" s="289"/>
      <c r="M75" s="281"/>
      <c r="N75" s="392"/>
      <c r="O75" s="408"/>
      <c r="P75" s="406"/>
      <c r="Q75" s="355"/>
      <c r="R75" s="355"/>
      <c r="S75" s="355"/>
      <c r="T75" s="282"/>
      <c r="U75" s="307" t="e">
        <f t="shared" ref="U75:U84" si="36">T75/P75*100</f>
        <v>#DIV/0!</v>
      </c>
      <c r="V75" s="292"/>
      <c r="W75" s="292"/>
      <c r="X75" s="292"/>
      <c r="Y75" s="292"/>
      <c r="Z75" s="292"/>
      <c r="AA75" s="292"/>
      <c r="AB75" s="292"/>
      <c r="AC75" s="290"/>
    </row>
    <row r="76" spans="1:29" hidden="1">
      <c r="A76" s="390" t="s">
        <v>319</v>
      </c>
      <c r="B76" s="278" t="s">
        <v>315</v>
      </c>
      <c r="C76" s="278" t="s">
        <v>176</v>
      </c>
      <c r="D76" s="279" t="s">
        <v>180</v>
      </c>
      <c r="E76" s="278" t="s">
        <v>316</v>
      </c>
      <c r="F76" s="278" t="s">
        <v>317</v>
      </c>
      <c r="G76" s="278" t="s">
        <v>320</v>
      </c>
      <c r="H76" s="307">
        <f t="shared" ref="H76:O76" si="37">H79+H80</f>
        <v>0</v>
      </c>
      <c r="I76" s="307">
        <f t="shared" si="37"/>
        <v>112078</v>
      </c>
      <c r="J76" s="307">
        <f t="shared" si="37"/>
        <v>17500</v>
      </c>
      <c r="K76" s="307">
        <f t="shared" si="37"/>
        <v>0</v>
      </c>
      <c r="L76" s="307">
        <f t="shared" si="37"/>
        <v>0</v>
      </c>
      <c r="M76" s="307">
        <f t="shared" si="37"/>
        <v>0</v>
      </c>
      <c r="N76" s="307">
        <f t="shared" si="37"/>
        <v>0</v>
      </c>
      <c r="O76" s="307">
        <f t="shared" si="37"/>
        <v>0</v>
      </c>
      <c r="P76" s="308"/>
      <c r="Q76" s="307">
        <f>Q79+Q80</f>
        <v>0</v>
      </c>
      <c r="R76" s="307"/>
      <c r="S76" s="355"/>
      <c r="T76" s="282"/>
      <c r="U76" s="307" t="e">
        <f t="shared" si="36"/>
        <v>#DIV/0!</v>
      </c>
      <c r="V76" s="292"/>
      <c r="W76" s="292"/>
      <c r="X76" s="292"/>
      <c r="Y76" s="292"/>
      <c r="Z76" s="292"/>
      <c r="AA76" s="292"/>
      <c r="AB76" s="292"/>
      <c r="AC76" s="290"/>
    </row>
    <row r="77" spans="1:29" hidden="1">
      <c r="A77" s="391" t="s">
        <v>321</v>
      </c>
      <c r="B77" s="278" t="s">
        <v>315</v>
      </c>
      <c r="C77" s="278" t="s">
        <v>176</v>
      </c>
      <c r="D77" s="279" t="s">
        <v>180</v>
      </c>
      <c r="E77" s="278" t="s">
        <v>316</v>
      </c>
      <c r="F77" s="278" t="s">
        <v>317</v>
      </c>
      <c r="G77" s="278">
        <v>3400100</v>
      </c>
      <c r="H77" s="307"/>
      <c r="I77" s="289"/>
      <c r="J77" s="343"/>
      <c r="K77" s="408"/>
      <c r="L77" s="343"/>
      <c r="M77" s="281"/>
      <c r="N77" s="392"/>
      <c r="O77" s="408"/>
      <c r="P77" s="406"/>
      <c r="Q77" s="355"/>
      <c r="R77" s="355"/>
      <c r="S77" s="355"/>
      <c r="T77" s="282"/>
      <c r="U77" s="307" t="e">
        <f t="shared" si="36"/>
        <v>#DIV/0!</v>
      </c>
      <c r="V77" s="292"/>
      <c r="W77" s="292"/>
      <c r="X77" s="292"/>
      <c r="Y77" s="292"/>
      <c r="Z77" s="292"/>
      <c r="AA77" s="292"/>
      <c r="AB77" s="292"/>
      <c r="AC77" s="290"/>
    </row>
    <row r="78" spans="1:29" hidden="1">
      <c r="A78" s="391" t="s">
        <v>322</v>
      </c>
      <c r="B78" s="278" t="s">
        <v>315</v>
      </c>
      <c r="C78" s="278" t="s">
        <v>176</v>
      </c>
      <c r="D78" s="279" t="s">
        <v>180</v>
      </c>
      <c r="E78" s="278" t="s">
        <v>316</v>
      </c>
      <c r="F78" s="278" t="s">
        <v>317</v>
      </c>
      <c r="G78" s="278">
        <v>3400200</v>
      </c>
      <c r="H78" s="307"/>
      <c r="I78" s="289"/>
      <c r="J78" s="343"/>
      <c r="K78" s="408"/>
      <c r="L78" s="343"/>
      <c r="M78" s="281"/>
      <c r="N78" s="392"/>
      <c r="O78" s="408"/>
      <c r="P78" s="406"/>
      <c r="Q78" s="355"/>
      <c r="R78" s="355"/>
      <c r="S78" s="355"/>
      <c r="T78" s="282"/>
      <c r="U78" s="307" t="e">
        <f t="shared" si="36"/>
        <v>#DIV/0!</v>
      </c>
      <c r="V78" s="292"/>
      <c r="W78" s="292"/>
      <c r="X78" s="292"/>
      <c r="Y78" s="292"/>
      <c r="Z78" s="292"/>
      <c r="AA78" s="292"/>
      <c r="AB78" s="292"/>
      <c r="AC78" s="290"/>
    </row>
    <row r="79" spans="1:29" hidden="1">
      <c r="A79" s="391" t="s">
        <v>323</v>
      </c>
      <c r="B79" s="278" t="s">
        <v>315</v>
      </c>
      <c r="C79" s="278" t="s">
        <v>176</v>
      </c>
      <c r="D79" s="279" t="s">
        <v>180</v>
      </c>
      <c r="E79" s="278" t="s">
        <v>316</v>
      </c>
      <c r="F79" s="278" t="s">
        <v>317</v>
      </c>
      <c r="G79" s="278">
        <v>3400400</v>
      </c>
      <c r="H79" s="307"/>
      <c r="I79" s="289">
        <v>82078</v>
      </c>
      <c r="J79" s="289">
        <v>10000</v>
      </c>
      <c r="K79" s="408"/>
      <c r="L79" s="289"/>
      <c r="M79" s="281">
        <f>L79/I79*100</f>
        <v>0</v>
      </c>
      <c r="N79" s="392"/>
      <c r="O79" s="408"/>
      <c r="P79" s="406"/>
      <c r="Q79" s="355"/>
      <c r="R79" s="355"/>
      <c r="S79" s="355"/>
      <c r="T79" s="282"/>
      <c r="U79" s="307" t="e">
        <f t="shared" si="36"/>
        <v>#DIV/0!</v>
      </c>
      <c r="V79" s="292"/>
      <c r="W79" s="292"/>
      <c r="X79" s="292"/>
      <c r="Y79" s="292"/>
      <c r="Z79" s="292"/>
      <c r="AA79" s="292"/>
      <c r="AB79" s="292"/>
      <c r="AC79" s="290"/>
    </row>
    <row r="80" spans="1:29" hidden="1">
      <c r="A80" s="391" t="s">
        <v>324</v>
      </c>
      <c r="B80" s="278" t="s">
        <v>315</v>
      </c>
      <c r="C80" s="278" t="s">
        <v>176</v>
      </c>
      <c r="D80" s="279" t="s">
        <v>180</v>
      </c>
      <c r="E80" s="278" t="s">
        <v>316</v>
      </c>
      <c r="F80" s="278" t="s">
        <v>317</v>
      </c>
      <c r="G80" s="278">
        <v>3400500</v>
      </c>
      <c r="H80" s="307"/>
      <c r="I80" s="289">
        <v>30000</v>
      </c>
      <c r="J80" s="343">
        <v>7500</v>
      </c>
      <c r="K80" s="408"/>
      <c r="L80" s="343"/>
      <c r="M80" s="281">
        <f>L80/I80*100</f>
        <v>0</v>
      </c>
      <c r="N80" s="392"/>
      <c r="O80" s="408"/>
      <c r="P80" s="406"/>
      <c r="Q80" s="355"/>
      <c r="R80" s="355"/>
      <c r="S80" s="355"/>
      <c r="T80" s="282"/>
      <c r="U80" s="307" t="e">
        <f t="shared" si="36"/>
        <v>#DIV/0!</v>
      </c>
      <c r="V80" s="292"/>
      <c r="W80" s="292"/>
      <c r="X80" s="292"/>
      <c r="Y80" s="292"/>
      <c r="Z80" s="292"/>
      <c r="AA80" s="292"/>
      <c r="AB80" s="292"/>
      <c r="AC80" s="290"/>
    </row>
    <row r="81" spans="1:34" hidden="1">
      <c r="A81" s="391" t="s">
        <v>325</v>
      </c>
      <c r="B81" s="278" t="s">
        <v>315</v>
      </c>
      <c r="C81" s="278" t="s">
        <v>176</v>
      </c>
      <c r="D81" s="279" t="s">
        <v>180</v>
      </c>
      <c r="E81" s="278" t="s">
        <v>316</v>
      </c>
      <c r="F81" s="278" t="s">
        <v>317</v>
      </c>
      <c r="G81" s="278">
        <v>3400600</v>
      </c>
      <c r="H81" s="307"/>
      <c r="I81" s="289">
        <v>40000</v>
      </c>
      <c r="J81" s="343">
        <v>2500</v>
      </c>
      <c r="K81" s="408"/>
      <c r="L81" s="343"/>
      <c r="M81" s="281">
        <f>L81/I81*100</f>
        <v>0</v>
      </c>
      <c r="N81" s="392"/>
      <c r="O81" s="408"/>
      <c r="P81" s="406"/>
      <c r="Q81" s="355"/>
      <c r="R81" s="355"/>
      <c r="S81" s="355"/>
      <c r="T81" s="282"/>
      <c r="U81" s="307" t="e">
        <f t="shared" si="36"/>
        <v>#DIV/0!</v>
      </c>
      <c r="V81" s="292"/>
      <c r="W81" s="292"/>
      <c r="X81" s="292"/>
      <c r="Y81" s="292"/>
      <c r="Z81" s="292"/>
      <c r="AA81" s="292"/>
      <c r="AB81" s="292"/>
      <c r="AC81" s="290"/>
    </row>
    <row r="82" spans="1:34" hidden="1">
      <c r="A82" s="561" t="s">
        <v>183</v>
      </c>
      <c r="B82" s="285" t="s">
        <v>315</v>
      </c>
      <c r="C82" s="285" t="s">
        <v>176</v>
      </c>
      <c r="D82" s="562" t="s">
        <v>184</v>
      </c>
      <c r="E82" s="285" t="s">
        <v>326</v>
      </c>
      <c r="F82" s="285" t="s">
        <v>250</v>
      </c>
      <c r="G82" s="285" t="s">
        <v>250</v>
      </c>
      <c r="H82" s="307"/>
      <c r="I82" s="289"/>
      <c r="J82" s="343"/>
      <c r="K82" s="408"/>
      <c r="L82" s="343"/>
      <c r="M82" s="281"/>
      <c r="N82" s="392"/>
      <c r="O82" s="408"/>
      <c r="P82" s="563"/>
      <c r="Q82" s="355"/>
      <c r="R82" s="355"/>
      <c r="S82" s="355"/>
      <c r="T82" s="282"/>
      <c r="U82" s="307" t="e">
        <f t="shared" si="36"/>
        <v>#DIV/0!</v>
      </c>
      <c r="V82" s="292"/>
      <c r="W82" s="292"/>
      <c r="X82" s="292"/>
      <c r="Y82" s="292"/>
      <c r="Z82" s="292"/>
      <c r="AA82" s="292"/>
      <c r="AB82" s="292"/>
      <c r="AC82" s="290"/>
    </row>
    <row r="83" spans="1:34" hidden="1">
      <c r="A83" s="391" t="s">
        <v>327</v>
      </c>
      <c r="B83" s="278" t="s">
        <v>315</v>
      </c>
      <c r="C83" s="278" t="s">
        <v>176</v>
      </c>
      <c r="D83" s="279" t="s">
        <v>184</v>
      </c>
      <c r="E83" s="278" t="s">
        <v>328</v>
      </c>
      <c r="F83" s="278" t="s">
        <v>250</v>
      </c>
      <c r="G83" s="278" t="s">
        <v>250</v>
      </c>
      <c r="H83" s="307"/>
      <c r="I83" s="289"/>
      <c r="J83" s="343"/>
      <c r="K83" s="408"/>
      <c r="L83" s="343"/>
      <c r="M83" s="289"/>
      <c r="N83" s="392"/>
      <c r="O83" s="408"/>
      <c r="P83" s="406"/>
      <c r="Q83" s="355"/>
      <c r="R83" s="355"/>
      <c r="S83" s="355"/>
      <c r="T83" s="282"/>
      <c r="U83" s="307" t="e">
        <f t="shared" si="36"/>
        <v>#DIV/0!</v>
      </c>
      <c r="V83" s="292"/>
      <c r="W83" s="292"/>
      <c r="X83" s="292"/>
      <c r="Y83" s="292"/>
      <c r="Z83" s="292"/>
      <c r="AA83" s="292"/>
      <c r="AB83" s="292"/>
      <c r="AC83" s="290"/>
    </row>
    <row r="84" spans="1:34" hidden="1">
      <c r="A84" s="391" t="s">
        <v>275</v>
      </c>
      <c r="B84" s="278" t="s">
        <v>315</v>
      </c>
      <c r="C84" s="278" t="s">
        <v>176</v>
      </c>
      <c r="D84" s="279" t="s">
        <v>184</v>
      </c>
      <c r="E84" s="278" t="s">
        <v>328</v>
      </c>
      <c r="F84" s="278" t="s">
        <v>329</v>
      </c>
      <c r="G84" s="278" t="s">
        <v>330</v>
      </c>
      <c r="H84" s="307"/>
      <c r="I84" s="289"/>
      <c r="J84" s="343"/>
      <c r="K84" s="408"/>
      <c r="L84" s="343"/>
      <c r="M84" s="289"/>
      <c r="N84" s="392"/>
      <c r="O84" s="408"/>
      <c r="P84" s="406"/>
      <c r="Q84" s="355"/>
      <c r="R84" s="355"/>
      <c r="S84" s="355"/>
      <c r="T84" s="282"/>
      <c r="U84" s="307" t="e">
        <f t="shared" si="36"/>
        <v>#DIV/0!</v>
      </c>
      <c r="V84" s="292"/>
      <c r="W84" s="292"/>
      <c r="X84" s="292"/>
      <c r="Y84" s="292"/>
      <c r="Z84" s="292"/>
      <c r="AA84" s="292"/>
      <c r="AB84" s="292"/>
      <c r="AC84" s="290"/>
    </row>
    <row r="85" spans="1:34" ht="25.5">
      <c r="A85" s="277" t="s">
        <v>272</v>
      </c>
      <c r="B85" s="278" t="s">
        <v>247</v>
      </c>
      <c r="C85" s="278" t="s">
        <v>180</v>
      </c>
      <c r="D85" s="279" t="s">
        <v>194</v>
      </c>
      <c r="E85" s="278" t="s">
        <v>313</v>
      </c>
      <c r="F85" s="278" t="s">
        <v>273</v>
      </c>
      <c r="G85" s="285"/>
      <c r="H85" s="402"/>
      <c r="I85" s="281"/>
      <c r="J85" s="403"/>
      <c r="K85" s="404"/>
      <c r="L85" s="403"/>
      <c r="M85" s="281"/>
      <c r="N85" s="405"/>
      <c r="O85" s="404"/>
      <c r="P85" s="406">
        <v>2456467.14</v>
      </c>
      <c r="Q85" s="407" t="e">
        <f>Q95+Q97+Q98+Q131+#REF!+Q139</f>
        <v>#REF!</v>
      </c>
      <c r="R85" s="407" t="e">
        <f>R95+R97+R98+R131+#REF!+R139</f>
        <v>#REF!</v>
      </c>
      <c r="S85" s="407" t="e">
        <f>S95+S97+S98+S131+#REF!+S139</f>
        <v>#REF!</v>
      </c>
      <c r="T85" s="407" t="e">
        <f>T95+T97+T98+T131+#REF!+T139</f>
        <v>#REF!</v>
      </c>
      <c r="U85" s="407" t="e">
        <f>U95+U97+U98+U131+#REF!+U139</f>
        <v>#REF!</v>
      </c>
      <c r="V85" s="407" t="e">
        <f>V95+V97+V98+V131+#REF!+V139</f>
        <v>#REF!</v>
      </c>
      <c r="W85" s="407" t="e">
        <f>W95+W97+W98+W131+#REF!+W139</f>
        <v>#REF!</v>
      </c>
      <c r="X85" s="407" t="e">
        <f>X95+X97+X98+X131+#REF!+X139</f>
        <v>#REF!</v>
      </c>
      <c r="Y85" s="407" t="e">
        <f>Y95+Y97+Y98+Y131+#REF!+Y139</f>
        <v>#REF!</v>
      </c>
      <c r="Z85" s="290">
        <v>1524968</v>
      </c>
      <c r="AA85" s="290">
        <f>Z85*2.5%</f>
        <v>38124.200000000004</v>
      </c>
      <c r="AB85" s="290">
        <v>1705812</v>
      </c>
      <c r="AC85" s="290">
        <f>AB85*5%</f>
        <v>85290.6</v>
      </c>
      <c r="AH85" s="315"/>
    </row>
    <row r="86" spans="1:34">
      <c r="A86" s="277" t="s">
        <v>278</v>
      </c>
      <c r="B86" s="278" t="s">
        <v>247</v>
      </c>
      <c r="C86" s="278" t="s">
        <v>180</v>
      </c>
      <c r="D86" s="279" t="s">
        <v>194</v>
      </c>
      <c r="E86" s="278" t="s">
        <v>331</v>
      </c>
      <c r="F86" s="278" t="s">
        <v>279</v>
      </c>
      <c r="G86" s="278"/>
      <c r="H86" s="307"/>
      <c r="I86" s="289"/>
      <c r="J86" s="343"/>
      <c r="K86" s="408"/>
      <c r="L86" s="343"/>
      <c r="M86" s="289"/>
      <c r="N86" s="392"/>
      <c r="O86" s="408"/>
      <c r="P86" s="308">
        <v>707564.4</v>
      </c>
      <c r="Q86" s="309"/>
      <c r="R86" s="309"/>
      <c r="S86" s="309"/>
      <c r="T86" s="309"/>
      <c r="U86" s="309"/>
      <c r="V86" s="309"/>
      <c r="W86" s="309"/>
      <c r="X86" s="309"/>
      <c r="Y86" s="309"/>
      <c r="Z86" s="309">
        <v>836522</v>
      </c>
      <c r="AA86" s="290">
        <f>Z86*2.5%</f>
        <v>20913.050000000003</v>
      </c>
      <c r="AB86" s="309">
        <v>857698</v>
      </c>
      <c r="AC86" s="290">
        <f>AB86*5%</f>
        <v>42884.9</v>
      </c>
      <c r="AH86" s="315"/>
    </row>
    <row r="87" spans="1:34" ht="13.5">
      <c r="A87" s="520" t="s">
        <v>472</v>
      </c>
      <c r="B87" s="521" t="s">
        <v>247</v>
      </c>
      <c r="C87" s="521" t="s">
        <v>180</v>
      </c>
      <c r="D87" s="522" t="s">
        <v>194</v>
      </c>
      <c r="E87" s="521" t="s">
        <v>302</v>
      </c>
      <c r="F87" s="521"/>
      <c r="G87" s="521"/>
      <c r="H87" s="523"/>
      <c r="I87" s="524"/>
      <c r="J87" s="525"/>
      <c r="K87" s="526"/>
      <c r="L87" s="525"/>
      <c r="M87" s="524"/>
      <c r="N87" s="527"/>
      <c r="O87" s="526"/>
      <c r="P87" s="528">
        <f>P89+P88</f>
        <v>32330510</v>
      </c>
      <c r="Q87" s="528">
        <f t="shared" ref="Q87:AB87" si="38">Q89</f>
        <v>0</v>
      </c>
      <c r="R87" s="528">
        <f t="shared" si="38"/>
        <v>0</v>
      </c>
      <c r="S87" s="528">
        <f t="shared" si="38"/>
        <v>0</v>
      </c>
      <c r="T87" s="528">
        <f t="shared" si="38"/>
        <v>0</v>
      </c>
      <c r="U87" s="528">
        <f t="shared" si="38"/>
        <v>0</v>
      </c>
      <c r="V87" s="528">
        <f t="shared" si="38"/>
        <v>0</v>
      </c>
      <c r="W87" s="528">
        <f t="shared" si="38"/>
        <v>0</v>
      </c>
      <c r="X87" s="528">
        <f t="shared" si="38"/>
        <v>0</v>
      </c>
      <c r="Y87" s="528">
        <f t="shared" si="38"/>
        <v>0</v>
      </c>
      <c r="Z87" s="528">
        <f t="shared" si="38"/>
        <v>31250000</v>
      </c>
      <c r="AA87" s="528">
        <f t="shared" si="38"/>
        <v>0</v>
      </c>
      <c r="AB87" s="528">
        <f t="shared" si="38"/>
        <v>31250000</v>
      </c>
      <c r="AC87" s="514"/>
    </row>
    <row r="88" spans="1:34" ht="25.5" hidden="1">
      <c r="A88" s="277" t="s">
        <v>272</v>
      </c>
      <c r="B88" s="278" t="s">
        <v>247</v>
      </c>
      <c r="C88" s="278" t="s">
        <v>180</v>
      </c>
      <c r="D88" s="279" t="s">
        <v>194</v>
      </c>
      <c r="E88" s="278" t="s">
        <v>473</v>
      </c>
      <c r="F88" s="385" t="s">
        <v>273</v>
      </c>
      <c r="G88" s="385"/>
      <c r="H88" s="413"/>
      <c r="I88" s="414"/>
      <c r="J88" s="415"/>
      <c r="K88" s="416"/>
      <c r="L88" s="415"/>
      <c r="M88" s="414"/>
      <c r="N88" s="417"/>
      <c r="O88" s="416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514"/>
    </row>
    <row r="89" spans="1:34" ht="25.5">
      <c r="A89" s="431" t="s">
        <v>356</v>
      </c>
      <c r="B89" s="278" t="s">
        <v>247</v>
      </c>
      <c r="C89" s="278" t="s">
        <v>180</v>
      </c>
      <c r="D89" s="279" t="s">
        <v>194</v>
      </c>
      <c r="E89" s="278" t="s">
        <v>473</v>
      </c>
      <c r="F89" s="278" t="s">
        <v>358</v>
      </c>
      <c r="G89" s="278"/>
      <c r="H89" s="307"/>
      <c r="I89" s="289"/>
      <c r="J89" s="343"/>
      <c r="K89" s="408"/>
      <c r="L89" s="343"/>
      <c r="M89" s="289"/>
      <c r="N89" s="392"/>
      <c r="O89" s="408"/>
      <c r="P89" s="308">
        <v>32330510</v>
      </c>
      <c r="Q89" s="309"/>
      <c r="R89" s="309"/>
      <c r="S89" s="309"/>
      <c r="T89" s="309"/>
      <c r="U89" s="309"/>
      <c r="V89" s="309"/>
      <c r="W89" s="309"/>
      <c r="X89" s="309"/>
      <c r="Y89" s="309"/>
      <c r="Z89" s="309">
        <v>31250000</v>
      </c>
      <c r="AA89" s="290"/>
      <c r="AB89" s="309">
        <v>31250000</v>
      </c>
      <c r="AC89" s="290"/>
    </row>
    <row r="90" spans="1:34" ht="25.5">
      <c r="A90" s="564" t="s">
        <v>343</v>
      </c>
      <c r="B90" s="385" t="s">
        <v>247</v>
      </c>
      <c r="C90" s="385" t="s">
        <v>180</v>
      </c>
      <c r="D90" s="386" t="s">
        <v>194</v>
      </c>
      <c r="E90" s="385" t="s">
        <v>302</v>
      </c>
      <c r="F90" s="278"/>
      <c r="G90" s="278"/>
      <c r="H90" s="307"/>
      <c r="I90" s="289"/>
      <c r="J90" s="343"/>
      <c r="K90" s="408"/>
      <c r="L90" s="343"/>
      <c r="M90" s="289"/>
      <c r="N90" s="392"/>
      <c r="O90" s="408"/>
      <c r="P90" s="308">
        <f>P91</f>
        <v>488269.78</v>
      </c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290"/>
      <c r="AB90" s="309"/>
      <c r="AC90" s="290"/>
    </row>
    <row r="91" spans="1:34" ht="25.5">
      <c r="A91" s="277" t="s">
        <v>272</v>
      </c>
      <c r="B91" s="278" t="s">
        <v>247</v>
      </c>
      <c r="C91" s="278" t="s">
        <v>180</v>
      </c>
      <c r="D91" s="279" t="s">
        <v>194</v>
      </c>
      <c r="E91" s="278" t="s">
        <v>344</v>
      </c>
      <c r="F91" s="278" t="s">
        <v>273</v>
      </c>
      <c r="G91" s="278"/>
      <c r="H91" s="307"/>
      <c r="I91" s="289"/>
      <c r="J91" s="343"/>
      <c r="K91" s="408"/>
      <c r="L91" s="343"/>
      <c r="M91" s="289"/>
      <c r="N91" s="392"/>
      <c r="O91" s="408"/>
      <c r="P91" s="308">
        <v>488269.78</v>
      </c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290"/>
      <c r="AB91" s="309"/>
      <c r="AC91" s="290"/>
    </row>
    <row r="92" spans="1:34" ht="31.5">
      <c r="A92" s="206" t="s">
        <v>481</v>
      </c>
      <c r="B92" s="529" t="s">
        <v>247</v>
      </c>
      <c r="C92" s="529" t="s">
        <v>180</v>
      </c>
      <c r="D92" s="530" t="s">
        <v>480</v>
      </c>
      <c r="E92" s="529"/>
      <c r="F92" s="529"/>
      <c r="G92" s="529"/>
      <c r="H92" s="531"/>
      <c r="I92" s="532"/>
      <c r="J92" s="533"/>
      <c r="K92" s="534"/>
      <c r="L92" s="533"/>
      <c r="M92" s="532"/>
      <c r="N92" s="535"/>
      <c r="O92" s="534"/>
      <c r="P92" s="536">
        <f>P93</f>
        <v>599000</v>
      </c>
      <c r="Q92" s="537"/>
      <c r="R92" s="537"/>
      <c r="S92" s="537"/>
      <c r="T92" s="537"/>
      <c r="U92" s="537"/>
      <c r="V92" s="537"/>
      <c r="W92" s="537"/>
      <c r="X92" s="537"/>
      <c r="Y92" s="537"/>
      <c r="Z92" s="537"/>
      <c r="AA92" s="538"/>
      <c r="AB92" s="537"/>
      <c r="AC92" s="290"/>
    </row>
    <row r="93" spans="1:34" ht="38.25">
      <c r="A93" s="277" t="s">
        <v>479</v>
      </c>
      <c r="B93" s="278" t="s">
        <v>247</v>
      </c>
      <c r="C93" s="278" t="s">
        <v>180</v>
      </c>
      <c r="D93" s="279" t="s">
        <v>480</v>
      </c>
      <c r="E93" s="278" t="s">
        <v>302</v>
      </c>
      <c r="F93" s="278"/>
      <c r="G93" s="278"/>
      <c r="H93" s="307"/>
      <c r="I93" s="289"/>
      <c r="J93" s="343"/>
      <c r="K93" s="408"/>
      <c r="L93" s="343"/>
      <c r="M93" s="289"/>
      <c r="N93" s="392"/>
      <c r="O93" s="408"/>
      <c r="P93" s="308">
        <f>P94</f>
        <v>599000</v>
      </c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290"/>
      <c r="AB93" s="309"/>
      <c r="AC93" s="290"/>
    </row>
    <row r="94" spans="1:34" ht="25.5">
      <c r="A94" s="277" t="s">
        <v>272</v>
      </c>
      <c r="B94" s="278" t="s">
        <v>247</v>
      </c>
      <c r="C94" s="278" t="s">
        <v>180</v>
      </c>
      <c r="D94" s="279" t="s">
        <v>480</v>
      </c>
      <c r="E94" s="278" t="s">
        <v>482</v>
      </c>
      <c r="F94" s="278" t="s">
        <v>273</v>
      </c>
      <c r="G94" s="278"/>
      <c r="H94" s="307"/>
      <c r="I94" s="289"/>
      <c r="J94" s="343"/>
      <c r="K94" s="408"/>
      <c r="L94" s="343"/>
      <c r="M94" s="289"/>
      <c r="N94" s="392"/>
      <c r="O94" s="408"/>
      <c r="P94" s="308">
        <v>599000</v>
      </c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290"/>
      <c r="AB94" s="309"/>
      <c r="AC94" s="290"/>
    </row>
    <row r="95" spans="1:34" ht="15.75">
      <c r="A95" s="362" t="s">
        <v>198</v>
      </c>
      <c r="B95" s="254" t="s">
        <v>247</v>
      </c>
      <c r="C95" s="254" t="s">
        <v>199</v>
      </c>
      <c r="D95" s="255" t="s">
        <v>211</v>
      </c>
      <c r="E95" s="254"/>
      <c r="F95" s="254"/>
      <c r="G95" s="409"/>
      <c r="H95" s="410"/>
      <c r="I95" s="411"/>
      <c r="J95" s="411"/>
      <c r="K95" s="411"/>
      <c r="L95" s="411"/>
      <c r="M95" s="411"/>
      <c r="N95" s="412"/>
      <c r="O95" s="411"/>
      <c r="P95" s="296">
        <f t="shared" ref="P95:AC95" si="39">P96+P104</f>
        <v>400707432.50999999</v>
      </c>
      <c r="Q95" s="297">
        <f t="shared" si="39"/>
        <v>1486223.03</v>
      </c>
      <c r="R95" s="297">
        <f t="shared" si="39"/>
        <v>1486223.03</v>
      </c>
      <c r="S95" s="297">
        <f t="shared" si="39"/>
        <v>1486223.03</v>
      </c>
      <c r="T95" s="297">
        <f t="shared" si="39"/>
        <v>1486223.03</v>
      </c>
      <c r="U95" s="297">
        <f t="shared" si="39"/>
        <v>1486223.03</v>
      </c>
      <c r="V95" s="297">
        <f t="shared" si="39"/>
        <v>1486223.03</v>
      </c>
      <c r="W95" s="297">
        <f t="shared" si="39"/>
        <v>1486223.03</v>
      </c>
      <c r="X95" s="297">
        <f t="shared" si="39"/>
        <v>1486223.03</v>
      </c>
      <c r="Y95" s="297">
        <f t="shared" si="39"/>
        <v>1486223.03</v>
      </c>
      <c r="Z95" s="297">
        <f t="shared" si="39"/>
        <v>2516800</v>
      </c>
      <c r="AA95" s="297">
        <f t="shared" si="39"/>
        <v>37500</v>
      </c>
      <c r="AB95" s="297">
        <f t="shared" si="39"/>
        <v>2216800</v>
      </c>
      <c r="AC95" s="297">
        <f t="shared" si="39"/>
        <v>60000</v>
      </c>
    </row>
    <row r="96" spans="1:34" ht="15.75">
      <c r="A96" s="362" t="s">
        <v>200</v>
      </c>
      <c r="B96" s="254" t="s">
        <v>247</v>
      </c>
      <c r="C96" s="254" t="s">
        <v>199</v>
      </c>
      <c r="D96" s="255" t="s">
        <v>178</v>
      </c>
      <c r="E96" s="254"/>
      <c r="F96" s="254"/>
      <c r="G96" s="409"/>
      <c r="H96" s="410"/>
      <c r="I96" s="411"/>
      <c r="J96" s="411"/>
      <c r="K96" s="411"/>
      <c r="L96" s="411"/>
      <c r="M96" s="411"/>
      <c r="N96" s="412"/>
      <c r="O96" s="411"/>
      <c r="P96" s="296">
        <f>P97+P99+P102</f>
        <v>395274020.76999998</v>
      </c>
      <c r="Q96" s="297">
        <f t="shared" ref="Q96:AA96" si="40">Q97+Q99+Q102</f>
        <v>1486223.03</v>
      </c>
      <c r="R96" s="297">
        <f t="shared" si="40"/>
        <v>1486223.03</v>
      </c>
      <c r="S96" s="297">
        <f t="shared" si="40"/>
        <v>1486223.03</v>
      </c>
      <c r="T96" s="297">
        <f t="shared" si="40"/>
        <v>1486223.03</v>
      </c>
      <c r="U96" s="297">
        <f t="shared" si="40"/>
        <v>1486223.03</v>
      </c>
      <c r="V96" s="297">
        <f t="shared" si="40"/>
        <v>1486223.03</v>
      </c>
      <c r="W96" s="297">
        <f t="shared" si="40"/>
        <v>1486223.03</v>
      </c>
      <c r="X96" s="297">
        <f t="shared" si="40"/>
        <v>1486223.03</v>
      </c>
      <c r="Y96" s="297">
        <f t="shared" si="40"/>
        <v>1486223.03</v>
      </c>
      <c r="Z96" s="297">
        <f t="shared" si="40"/>
        <v>300000</v>
      </c>
      <c r="AA96" s="297">
        <f t="shared" si="40"/>
        <v>7500</v>
      </c>
      <c r="AB96" s="297">
        <f>AB97+AB99+AB102</f>
        <v>400000</v>
      </c>
      <c r="AC96" s="297">
        <f>AC97+AC99+AC102</f>
        <v>20000</v>
      </c>
    </row>
    <row r="97" spans="1:34">
      <c r="A97" s="346" t="s">
        <v>303</v>
      </c>
      <c r="B97" s="385" t="s">
        <v>247</v>
      </c>
      <c r="C97" s="385" t="s">
        <v>199</v>
      </c>
      <c r="D97" s="386" t="s">
        <v>178</v>
      </c>
      <c r="E97" s="385" t="s">
        <v>287</v>
      </c>
      <c r="F97" s="385"/>
      <c r="G97" s="385"/>
      <c r="H97" s="413"/>
      <c r="I97" s="414"/>
      <c r="J97" s="415"/>
      <c r="K97" s="416"/>
      <c r="L97" s="415"/>
      <c r="M97" s="414"/>
      <c r="N97" s="417"/>
      <c r="O97" s="416"/>
      <c r="P97" s="418">
        <f>P98</f>
        <v>442390.77</v>
      </c>
      <c r="Q97" s="419">
        <f t="shared" ref="Q97:AC97" si="41">Q98+Q101</f>
        <v>1486223.03</v>
      </c>
      <c r="R97" s="419">
        <f t="shared" si="41"/>
        <v>1486223.03</v>
      </c>
      <c r="S97" s="419">
        <f t="shared" si="41"/>
        <v>1486223.03</v>
      </c>
      <c r="T97" s="419">
        <f t="shared" si="41"/>
        <v>1486223.03</v>
      </c>
      <c r="U97" s="419">
        <f t="shared" si="41"/>
        <v>1486223.03</v>
      </c>
      <c r="V97" s="419">
        <f t="shared" si="41"/>
        <v>1486223.03</v>
      </c>
      <c r="W97" s="419">
        <f t="shared" si="41"/>
        <v>1486223.03</v>
      </c>
      <c r="X97" s="419">
        <f t="shared" si="41"/>
        <v>1486223.03</v>
      </c>
      <c r="Y97" s="419">
        <f t="shared" si="41"/>
        <v>1486223.03</v>
      </c>
      <c r="Z97" s="419">
        <f t="shared" si="41"/>
        <v>300000</v>
      </c>
      <c r="AA97" s="419">
        <f t="shared" si="41"/>
        <v>7500</v>
      </c>
      <c r="AB97" s="419">
        <f t="shared" si="41"/>
        <v>400000</v>
      </c>
      <c r="AC97" s="419">
        <f t="shared" si="41"/>
        <v>20000</v>
      </c>
    </row>
    <row r="98" spans="1:34" ht="25.5">
      <c r="A98" s="277" t="s">
        <v>272</v>
      </c>
      <c r="B98" s="278" t="s">
        <v>247</v>
      </c>
      <c r="C98" s="278" t="s">
        <v>199</v>
      </c>
      <c r="D98" s="279" t="s">
        <v>178</v>
      </c>
      <c r="E98" s="278" t="s">
        <v>332</v>
      </c>
      <c r="F98" s="278" t="s">
        <v>273</v>
      </c>
      <c r="G98" s="278"/>
      <c r="H98" s="307"/>
      <c r="I98" s="289"/>
      <c r="J98" s="343"/>
      <c r="K98" s="408"/>
      <c r="L98" s="343"/>
      <c r="M98" s="289"/>
      <c r="N98" s="392"/>
      <c r="O98" s="408"/>
      <c r="P98" s="308">
        <v>442390.77</v>
      </c>
      <c r="Q98" s="309">
        <v>1486223.03</v>
      </c>
      <c r="R98" s="309">
        <v>1486223.03</v>
      </c>
      <c r="S98" s="309">
        <v>1486223.03</v>
      </c>
      <c r="T98" s="309">
        <v>1486223.03</v>
      </c>
      <c r="U98" s="309">
        <v>1486223.03</v>
      </c>
      <c r="V98" s="309">
        <v>1486223.03</v>
      </c>
      <c r="W98" s="309">
        <v>1486223.03</v>
      </c>
      <c r="X98" s="309">
        <v>1486223.03</v>
      </c>
      <c r="Y98" s="309">
        <v>1486223.03</v>
      </c>
      <c r="Z98" s="309">
        <v>300000</v>
      </c>
      <c r="AA98" s="309">
        <f>Z98*2.5%</f>
        <v>7500</v>
      </c>
      <c r="AB98" s="309">
        <v>400000</v>
      </c>
      <c r="AC98" s="290">
        <f>AB98*5%</f>
        <v>20000</v>
      </c>
      <c r="AH98" s="315"/>
    </row>
    <row r="99" spans="1:34" hidden="1">
      <c r="A99" s="346"/>
      <c r="B99" s="278"/>
      <c r="C99" s="278"/>
      <c r="D99" s="279"/>
      <c r="E99" s="278"/>
      <c r="F99" s="278"/>
      <c r="G99" s="278"/>
      <c r="H99" s="307"/>
      <c r="I99" s="289"/>
      <c r="J99" s="343"/>
      <c r="K99" s="408"/>
      <c r="L99" s="343"/>
      <c r="M99" s="289"/>
      <c r="N99" s="392"/>
      <c r="O99" s="408"/>
      <c r="P99" s="270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290"/>
    </row>
    <row r="100" spans="1:34" hidden="1">
      <c r="A100" s="277"/>
      <c r="B100" s="278"/>
      <c r="C100" s="278"/>
      <c r="D100" s="279"/>
      <c r="E100" s="278"/>
      <c r="F100" s="278"/>
      <c r="G100" s="278"/>
      <c r="H100" s="307"/>
      <c r="I100" s="289"/>
      <c r="J100" s="343"/>
      <c r="K100" s="408"/>
      <c r="L100" s="343"/>
      <c r="M100" s="289"/>
      <c r="N100" s="392"/>
      <c r="O100" s="408"/>
      <c r="P100" s="308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290"/>
    </row>
    <row r="101" spans="1:34" ht="51" hidden="1" customHeight="1">
      <c r="A101" s="565" t="s">
        <v>333</v>
      </c>
      <c r="B101" s="317">
        <v>122</v>
      </c>
      <c r="C101" s="317" t="s">
        <v>199</v>
      </c>
      <c r="D101" s="317" t="s">
        <v>178</v>
      </c>
      <c r="E101" s="317" t="s">
        <v>334</v>
      </c>
      <c r="F101" s="317" t="s">
        <v>335</v>
      </c>
      <c r="G101" s="420"/>
      <c r="H101" s="420"/>
      <c r="I101" s="420"/>
      <c r="J101" s="420"/>
      <c r="K101" s="420"/>
      <c r="L101" s="420"/>
      <c r="M101" s="420"/>
      <c r="N101" s="420"/>
      <c r="O101" s="420"/>
      <c r="P101" s="421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290"/>
    </row>
    <row r="102" spans="1:34">
      <c r="A102" s="422" t="s">
        <v>336</v>
      </c>
      <c r="B102" s="385" t="s">
        <v>247</v>
      </c>
      <c r="C102" s="385" t="s">
        <v>199</v>
      </c>
      <c r="D102" s="386" t="s">
        <v>178</v>
      </c>
      <c r="E102" s="385" t="s">
        <v>302</v>
      </c>
      <c r="F102" s="385"/>
      <c r="G102" s="385"/>
      <c r="H102" s="413"/>
      <c r="I102" s="414"/>
      <c r="J102" s="415"/>
      <c r="K102" s="416"/>
      <c r="L102" s="415"/>
      <c r="M102" s="414"/>
      <c r="N102" s="417"/>
      <c r="O102" s="416"/>
      <c r="P102" s="388">
        <v>394831630</v>
      </c>
      <c r="Q102" s="389">
        <f t="shared" ref="Q102:AB102" si="42">Q103</f>
        <v>0</v>
      </c>
      <c r="R102" s="389">
        <f t="shared" si="42"/>
        <v>0</v>
      </c>
      <c r="S102" s="389">
        <f t="shared" si="42"/>
        <v>0</v>
      </c>
      <c r="T102" s="389">
        <f t="shared" si="42"/>
        <v>0</v>
      </c>
      <c r="U102" s="389">
        <f t="shared" si="42"/>
        <v>0</v>
      </c>
      <c r="V102" s="389">
        <f t="shared" si="42"/>
        <v>0</v>
      </c>
      <c r="W102" s="389">
        <f t="shared" si="42"/>
        <v>0</v>
      </c>
      <c r="X102" s="389">
        <f t="shared" si="42"/>
        <v>0</v>
      </c>
      <c r="Y102" s="389">
        <f t="shared" si="42"/>
        <v>0</v>
      </c>
      <c r="Z102" s="389">
        <f t="shared" si="42"/>
        <v>0</v>
      </c>
      <c r="AA102" s="389"/>
      <c r="AB102" s="389">
        <f t="shared" si="42"/>
        <v>0</v>
      </c>
      <c r="AC102" s="290"/>
    </row>
    <row r="103" spans="1:34" ht="38.25">
      <c r="A103" s="566" t="s">
        <v>337</v>
      </c>
      <c r="B103" s="278" t="s">
        <v>247</v>
      </c>
      <c r="C103" s="278" t="s">
        <v>199</v>
      </c>
      <c r="D103" s="279" t="s">
        <v>178</v>
      </c>
      <c r="E103" s="278" t="s">
        <v>338</v>
      </c>
      <c r="F103" s="278" t="s">
        <v>339</v>
      </c>
      <c r="G103" s="278"/>
      <c r="H103" s="307"/>
      <c r="I103" s="289"/>
      <c r="J103" s="343"/>
      <c r="K103" s="408"/>
      <c r="L103" s="343"/>
      <c r="M103" s="289"/>
      <c r="N103" s="392"/>
      <c r="O103" s="408"/>
      <c r="P103" s="308">
        <v>394831629.99000001</v>
      </c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290"/>
    </row>
    <row r="104" spans="1:34" ht="15.75">
      <c r="A104" s="206" t="s">
        <v>201</v>
      </c>
      <c r="B104" s="327" t="s">
        <v>247</v>
      </c>
      <c r="C104" s="327" t="s">
        <v>199</v>
      </c>
      <c r="D104" s="328" t="s">
        <v>191</v>
      </c>
      <c r="E104" s="327"/>
      <c r="F104" s="327"/>
      <c r="G104" s="327"/>
      <c r="H104" s="329"/>
      <c r="I104" s="330"/>
      <c r="J104" s="331"/>
      <c r="K104" s="332"/>
      <c r="L104" s="331"/>
      <c r="M104" s="330"/>
      <c r="N104" s="333"/>
      <c r="O104" s="332"/>
      <c r="P104" s="423">
        <f>P105+P108+P110</f>
        <v>5433411.7400000002</v>
      </c>
      <c r="Q104" s="424">
        <f t="shared" ref="Q104:AC104" si="43">Q105+Q108+Q110</f>
        <v>0</v>
      </c>
      <c r="R104" s="424">
        <f t="shared" si="43"/>
        <v>0</v>
      </c>
      <c r="S104" s="424">
        <f t="shared" si="43"/>
        <v>0</v>
      </c>
      <c r="T104" s="424">
        <f t="shared" si="43"/>
        <v>0</v>
      </c>
      <c r="U104" s="424">
        <f t="shared" si="43"/>
        <v>0</v>
      </c>
      <c r="V104" s="424">
        <f t="shared" si="43"/>
        <v>0</v>
      </c>
      <c r="W104" s="424">
        <f t="shared" si="43"/>
        <v>0</v>
      </c>
      <c r="X104" s="424">
        <f t="shared" si="43"/>
        <v>0</v>
      </c>
      <c r="Y104" s="424">
        <f t="shared" si="43"/>
        <v>0</v>
      </c>
      <c r="Z104" s="424">
        <f t="shared" si="43"/>
        <v>2216800</v>
      </c>
      <c r="AA104" s="424">
        <f t="shared" si="43"/>
        <v>30000</v>
      </c>
      <c r="AB104" s="424">
        <f t="shared" si="43"/>
        <v>1816800</v>
      </c>
      <c r="AC104" s="424">
        <f t="shared" si="43"/>
        <v>40000</v>
      </c>
    </row>
    <row r="105" spans="1:34" ht="25.5">
      <c r="A105" s="346" t="s">
        <v>340</v>
      </c>
      <c r="B105" s="278" t="s">
        <v>247</v>
      </c>
      <c r="C105" s="278" t="s">
        <v>199</v>
      </c>
      <c r="D105" s="279" t="s">
        <v>191</v>
      </c>
      <c r="E105" s="278" t="s">
        <v>302</v>
      </c>
      <c r="F105" s="278"/>
      <c r="G105" s="278"/>
      <c r="H105" s="307"/>
      <c r="I105" s="289"/>
      <c r="J105" s="343"/>
      <c r="K105" s="408"/>
      <c r="L105" s="343"/>
      <c r="M105" s="289"/>
      <c r="N105" s="392"/>
      <c r="O105" s="408"/>
      <c r="P105" s="308">
        <f>P106+P107</f>
        <v>559855.52</v>
      </c>
      <c r="Q105" s="308">
        <f t="shared" ref="Q105:AA105" si="44">Q106+Q107</f>
        <v>0</v>
      </c>
      <c r="R105" s="308">
        <f t="shared" si="44"/>
        <v>0</v>
      </c>
      <c r="S105" s="308">
        <f t="shared" si="44"/>
        <v>0</v>
      </c>
      <c r="T105" s="308">
        <f t="shared" si="44"/>
        <v>0</v>
      </c>
      <c r="U105" s="308">
        <f t="shared" si="44"/>
        <v>0</v>
      </c>
      <c r="V105" s="308">
        <f t="shared" si="44"/>
        <v>0</v>
      </c>
      <c r="W105" s="308">
        <f t="shared" si="44"/>
        <v>0</v>
      </c>
      <c r="X105" s="308">
        <f t="shared" si="44"/>
        <v>0</v>
      </c>
      <c r="Y105" s="308">
        <f t="shared" si="44"/>
        <v>0</v>
      </c>
      <c r="Z105" s="308">
        <f t="shared" si="44"/>
        <v>1200000</v>
      </c>
      <c r="AA105" s="308">
        <f t="shared" si="44"/>
        <v>30000</v>
      </c>
      <c r="AB105" s="309">
        <f t="shared" ref="AB105:AC105" si="45">AB106</f>
        <v>800000</v>
      </c>
      <c r="AC105" s="309">
        <f t="shared" si="45"/>
        <v>40000</v>
      </c>
    </row>
    <row r="106" spans="1:34" ht="25.5">
      <c r="A106" s="277" t="s">
        <v>272</v>
      </c>
      <c r="B106" s="278" t="s">
        <v>247</v>
      </c>
      <c r="C106" s="278" t="s">
        <v>199</v>
      </c>
      <c r="D106" s="279" t="s">
        <v>191</v>
      </c>
      <c r="E106" s="278" t="s">
        <v>331</v>
      </c>
      <c r="F106" s="278" t="s">
        <v>273</v>
      </c>
      <c r="G106" s="278"/>
      <c r="H106" s="307"/>
      <c r="I106" s="289"/>
      <c r="J106" s="343"/>
      <c r="K106" s="408"/>
      <c r="L106" s="343"/>
      <c r="M106" s="289"/>
      <c r="N106" s="392"/>
      <c r="O106" s="408"/>
      <c r="P106" s="308">
        <v>517071.16</v>
      </c>
      <c r="Q106" s="309"/>
      <c r="R106" s="309"/>
      <c r="S106" s="309"/>
      <c r="T106" s="309"/>
      <c r="U106" s="309"/>
      <c r="V106" s="309"/>
      <c r="W106" s="309"/>
      <c r="X106" s="309"/>
      <c r="Y106" s="309"/>
      <c r="Z106" s="309">
        <v>1200000</v>
      </c>
      <c r="AA106" s="309">
        <f>Z106*2.5%</f>
        <v>30000</v>
      </c>
      <c r="AB106" s="309">
        <v>800000</v>
      </c>
      <c r="AC106" s="290">
        <f>AB106*5%</f>
        <v>40000</v>
      </c>
    </row>
    <row r="107" spans="1:34">
      <c r="A107" s="277" t="s">
        <v>278</v>
      </c>
      <c r="B107" s="278" t="s">
        <v>247</v>
      </c>
      <c r="C107" s="278" t="s">
        <v>199</v>
      </c>
      <c r="D107" s="279" t="s">
        <v>191</v>
      </c>
      <c r="E107" s="278" t="s">
        <v>331</v>
      </c>
      <c r="F107" s="278" t="s">
        <v>279</v>
      </c>
      <c r="G107" s="518"/>
      <c r="H107" s="518"/>
      <c r="I107" s="518"/>
      <c r="J107" s="518"/>
      <c r="K107" s="518"/>
      <c r="L107" s="518"/>
      <c r="M107" s="518"/>
      <c r="N107" s="518"/>
      <c r="O107" s="518"/>
      <c r="P107" s="519">
        <v>42784.36</v>
      </c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290"/>
    </row>
    <row r="108" spans="1:34" ht="25.5">
      <c r="A108" s="277" t="s">
        <v>341</v>
      </c>
      <c r="B108" s="278" t="s">
        <v>247</v>
      </c>
      <c r="C108" s="278" t="s">
        <v>199</v>
      </c>
      <c r="D108" s="279" t="s">
        <v>191</v>
      </c>
      <c r="E108" s="278" t="s">
        <v>302</v>
      </c>
      <c r="F108" s="278"/>
      <c r="G108" s="278"/>
      <c r="H108" s="307"/>
      <c r="I108" s="289"/>
      <c r="J108" s="343"/>
      <c r="K108" s="408"/>
      <c r="L108" s="343"/>
      <c r="M108" s="289"/>
      <c r="N108" s="392"/>
      <c r="O108" s="408"/>
      <c r="P108" s="308">
        <f>P109</f>
        <v>3193700</v>
      </c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290"/>
    </row>
    <row r="109" spans="1:34" ht="25.5">
      <c r="A109" s="277" t="s">
        <v>272</v>
      </c>
      <c r="B109" s="278" t="s">
        <v>247</v>
      </c>
      <c r="C109" s="278" t="s">
        <v>199</v>
      </c>
      <c r="D109" s="279" t="s">
        <v>191</v>
      </c>
      <c r="E109" s="278" t="s">
        <v>342</v>
      </c>
      <c r="F109" s="278" t="s">
        <v>273</v>
      </c>
      <c r="G109" s="278"/>
      <c r="H109" s="307"/>
      <c r="I109" s="289"/>
      <c r="J109" s="343"/>
      <c r="K109" s="408"/>
      <c r="L109" s="343"/>
      <c r="M109" s="289"/>
      <c r="N109" s="392"/>
      <c r="O109" s="408"/>
      <c r="P109" s="308">
        <v>3193700</v>
      </c>
      <c r="Q109" s="309"/>
      <c r="R109" s="309"/>
      <c r="S109" s="309"/>
      <c r="T109" s="309"/>
      <c r="U109" s="309"/>
      <c r="V109" s="309"/>
      <c r="W109" s="309"/>
      <c r="X109" s="309"/>
      <c r="Y109" s="309"/>
      <c r="Z109" s="309">
        <v>0</v>
      </c>
      <c r="AA109" s="309"/>
      <c r="AB109" s="309">
        <v>0</v>
      </c>
      <c r="AC109" s="290"/>
    </row>
    <row r="110" spans="1:34" ht="25.5">
      <c r="A110" s="564" t="s">
        <v>343</v>
      </c>
      <c r="B110" s="385" t="s">
        <v>247</v>
      </c>
      <c r="C110" s="385" t="s">
        <v>199</v>
      </c>
      <c r="D110" s="386" t="s">
        <v>191</v>
      </c>
      <c r="E110" s="385" t="s">
        <v>302</v>
      </c>
      <c r="F110" s="385"/>
      <c r="G110" s="385"/>
      <c r="H110" s="413"/>
      <c r="I110" s="414"/>
      <c r="J110" s="415"/>
      <c r="K110" s="416"/>
      <c r="L110" s="415"/>
      <c r="M110" s="414"/>
      <c r="N110" s="417"/>
      <c r="O110" s="416"/>
      <c r="P110" s="418">
        <f>P111</f>
        <v>1679856.22</v>
      </c>
      <c r="Q110" s="389">
        <f t="shared" ref="Q110:AB110" si="46">Q111</f>
        <v>0</v>
      </c>
      <c r="R110" s="389">
        <f t="shared" si="46"/>
        <v>0</v>
      </c>
      <c r="S110" s="389">
        <f t="shared" si="46"/>
        <v>0</v>
      </c>
      <c r="T110" s="389">
        <f t="shared" si="46"/>
        <v>0</v>
      </c>
      <c r="U110" s="389">
        <f t="shared" si="46"/>
        <v>0</v>
      </c>
      <c r="V110" s="389">
        <f t="shared" si="46"/>
        <v>0</v>
      </c>
      <c r="W110" s="389">
        <f t="shared" si="46"/>
        <v>0</v>
      </c>
      <c r="X110" s="389">
        <f t="shared" si="46"/>
        <v>0</v>
      </c>
      <c r="Y110" s="389">
        <f t="shared" si="46"/>
        <v>0</v>
      </c>
      <c r="Z110" s="389">
        <f>Z111</f>
        <v>1016800</v>
      </c>
      <c r="AA110" s="389">
        <f>AA111</f>
        <v>0</v>
      </c>
      <c r="AB110" s="389">
        <f t="shared" si="46"/>
        <v>1016800</v>
      </c>
      <c r="AC110" s="290"/>
    </row>
    <row r="111" spans="1:34" ht="25.5">
      <c r="A111" s="277" t="s">
        <v>272</v>
      </c>
      <c r="B111" s="278" t="s">
        <v>247</v>
      </c>
      <c r="C111" s="278" t="s">
        <v>199</v>
      </c>
      <c r="D111" s="279" t="s">
        <v>191</v>
      </c>
      <c r="E111" s="278" t="s">
        <v>344</v>
      </c>
      <c r="F111" s="278" t="s">
        <v>273</v>
      </c>
      <c r="G111" s="278"/>
      <c r="H111" s="307"/>
      <c r="I111" s="289"/>
      <c r="J111" s="343"/>
      <c r="K111" s="408"/>
      <c r="L111" s="343"/>
      <c r="M111" s="289"/>
      <c r="N111" s="392"/>
      <c r="O111" s="408"/>
      <c r="P111" s="308">
        <v>1679856.22</v>
      </c>
      <c r="Q111" s="309"/>
      <c r="R111" s="309"/>
      <c r="S111" s="309"/>
      <c r="T111" s="309"/>
      <c r="U111" s="309"/>
      <c r="V111" s="309"/>
      <c r="W111" s="309"/>
      <c r="X111" s="309"/>
      <c r="Y111" s="309"/>
      <c r="Z111" s="309">
        <v>1016800</v>
      </c>
      <c r="AA111" s="309"/>
      <c r="AB111" s="309">
        <v>1016800</v>
      </c>
      <c r="AC111" s="290"/>
    </row>
    <row r="112" spans="1:34" ht="15.75">
      <c r="A112" s="253" t="s">
        <v>345</v>
      </c>
      <c r="B112" s="254" t="s">
        <v>247</v>
      </c>
      <c r="C112" s="254" t="s">
        <v>203</v>
      </c>
      <c r="D112" s="255" t="s">
        <v>211</v>
      </c>
      <c r="E112" s="254"/>
      <c r="F112" s="254"/>
      <c r="G112" s="254" t="s">
        <v>250</v>
      </c>
      <c r="H112" s="360" t="e">
        <f>H113+#REF!+#REF!</f>
        <v>#REF!</v>
      </c>
      <c r="I112" s="360" t="e">
        <f>I113+#REF!+#REF!</f>
        <v>#REF!</v>
      </c>
      <c r="J112" s="360" t="e">
        <f>J113+#REF!+#REF!</f>
        <v>#REF!</v>
      </c>
      <c r="K112" s="360" t="e">
        <f>K113+#REF!+#REF!</f>
        <v>#REF!</v>
      </c>
      <c r="L112" s="360" t="e">
        <f>L113+#REF!+#REF!</f>
        <v>#REF!</v>
      </c>
      <c r="M112" s="360" t="e">
        <f>M113+#REF!+#REF!</f>
        <v>#REF!</v>
      </c>
      <c r="N112" s="360" t="e">
        <f>N113+#REF!+#REF!</f>
        <v>#REF!</v>
      </c>
      <c r="O112" s="360" t="e">
        <f>O113+#REF!+#REF!</f>
        <v>#REF!</v>
      </c>
      <c r="P112" s="257">
        <f>P113</f>
        <v>22756682.699999999</v>
      </c>
      <c r="Q112" s="258">
        <f t="shared" ref="Q112:AC113" si="47">Q113</f>
        <v>1889109.6</v>
      </c>
      <c r="R112" s="258">
        <f t="shared" si="47"/>
        <v>1889109.6</v>
      </c>
      <c r="S112" s="258">
        <f t="shared" si="47"/>
        <v>1889109.6</v>
      </c>
      <c r="T112" s="258">
        <f t="shared" si="47"/>
        <v>1889109.6</v>
      </c>
      <c r="U112" s="258">
        <f t="shared" si="47"/>
        <v>1889109.6</v>
      </c>
      <c r="V112" s="258">
        <f t="shared" si="47"/>
        <v>1889109.6</v>
      </c>
      <c r="W112" s="258">
        <f t="shared" si="47"/>
        <v>1889109.6</v>
      </c>
      <c r="X112" s="258">
        <f t="shared" si="47"/>
        <v>1889109.6</v>
      </c>
      <c r="Y112" s="258">
        <f t="shared" si="47"/>
        <v>1889109.6</v>
      </c>
      <c r="Z112" s="258">
        <f t="shared" si="47"/>
        <v>4239469</v>
      </c>
      <c r="AA112" s="258">
        <f t="shared" si="47"/>
        <v>105986.72500000001</v>
      </c>
      <c r="AB112" s="258">
        <f t="shared" si="47"/>
        <v>4253168.0600000005</v>
      </c>
      <c r="AC112" s="258">
        <f t="shared" si="47"/>
        <v>212658.40300000002</v>
      </c>
    </row>
    <row r="113" spans="1:34" ht="15.75">
      <c r="A113" s="425" t="s">
        <v>346</v>
      </c>
      <c r="B113" s="426">
        <v>122</v>
      </c>
      <c r="C113" s="327" t="s">
        <v>203</v>
      </c>
      <c r="D113" s="328" t="s">
        <v>211</v>
      </c>
      <c r="E113" s="327"/>
      <c r="F113" s="327"/>
      <c r="G113" s="327" t="s">
        <v>250</v>
      </c>
      <c r="H113" s="330">
        <f t="shared" ref="H113:O113" si="48">H114+H132+H151</f>
        <v>267223</v>
      </c>
      <c r="I113" s="330">
        <f t="shared" si="48"/>
        <v>154056</v>
      </c>
      <c r="J113" s="330">
        <f t="shared" si="48"/>
        <v>38514</v>
      </c>
      <c r="K113" s="330">
        <f t="shared" si="48"/>
        <v>38.200000000000003</v>
      </c>
      <c r="L113" s="330">
        <f t="shared" si="48"/>
        <v>38266</v>
      </c>
      <c r="M113" s="330">
        <f t="shared" si="48"/>
        <v>24.839019577296568</v>
      </c>
      <c r="N113" s="330">
        <f t="shared" si="48"/>
        <v>47596.12</v>
      </c>
      <c r="O113" s="330">
        <f t="shared" si="48"/>
        <v>17.811385995965917</v>
      </c>
      <c r="P113" s="427">
        <f>P114</f>
        <v>22756682.699999999</v>
      </c>
      <c r="Q113" s="334">
        <f t="shared" si="47"/>
        <v>1889109.6</v>
      </c>
      <c r="R113" s="334">
        <f t="shared" si="47"/>
        <v>1889109.6</v>
      </c>
      <c r="S113" s="334">
        <f t="shared" si="47"/>
        <v>1889109.6</v>
      </c>
      <c r="T113" s="334">
        <f t="shared" si="47"/>
        <v>1889109.6</v>
      </c>
      <c r="U113" s="334">
        <f t="shared" si="47"/>
        <v>1889109.6</v>
      </c>
      <c r="V113" s="334">
        <f t="shared" si="47"/>
        <v>1889109.6</v>
      </c>
      <c r="W113" s="334">
        <f t="shared" si="47"/>
        <v>1889109.6</v>
      </c>
      <c r="X113" s="334">
        <f t="shared" si="47"/>
        <v>1889109.6</v>
      </c>
      <c r="Y113" s="334">
        <f t="shared" si="47"/>
        <v>1889109.6</v>
      </c>
      <c r="Z113" s="334">
        <f t="shared" si="47"/>
        <v>4239469</v>
      </c>
      <c r="AA113" s="334">
        <f t="shared" si="47"/>
        <v>105986.72500000001</v>
      </c>
      <c r="AB113" s="334">
        <f t="shared" si="47"/>
        <v>4253168.0600000005</v>
      </c>
      <c r="AC113" s="334">
        <f t="shared" si="47"/>
        <v>212658.40300000002</v>
      </c>
    </row>
    <row r="114" spans="1:34" ht="47.25">
      <c r="A114" s="428" t="s">
        <v>347</v>
      </c>
      <c r="B114" s="327" t="s">
        <v>247</v>
      </c>
      <c r="C114" s="327" t="s">
        <v>203</v>
      </c>
      <c r="D114" s="328" t="s">
        <v>176</v>
      </c>
      <c r="E114" s="294"/>
      <c r="F114" s="294"/>
      <c r="G114" s="294" t="s">
        <v>250</v>
      </c>
      <c r="H114" s="350">
        <f t="shared" ref="H114:O114" si="49">H116+H117+H131</f>
        <v>267223</v>
      </c>
      <c r="I114" s="350">
        <f t="shared" si="49"/>
        <v>154056</v>
      </c>
      <c r="J114" s="350">
        <f t="shared" si="49"/>
        <v>38514</v>
      </c>
      <c r="K114" s="350">
        <f t="shared" si="49"/>
        <v>38.200000000000003</v>
      </c>
      <c r="L114" s="350">
        <f t="shared" si="49"/>
        <v>38266</v>
      </c>
      <c r="M114" s="350">
        <f t="shared" si="49"/>
        <v>24.839019577296568</v>
      </c>
      <c r="N114" s="350">
        <f t="shared" si="49"/>
        <v>47596.12</v>
      </c>
      <c r="O114" s="350">
        <f t="shared" si="49"/>
        <v>17.811385995965917</v>
      </c>
      <c r="P114" s="429">
        <f>P116+P121+P120+P118</f>
        <v>22756682.699999999</v>
      </c>
      <c r="Q114" s="430">
        <f t="shared" ref="Q114:AC114" si="50">Q115+Q121</f>
        <v>1889109.6</v>
      </c>
      <c r="R114" s="430">
        <f t="shared" si="50"/>
        <v>1889109.6</v>
      </c>
      <c r="S114" s="430">
        <f t="shared" si="50"/>
        <v>1889109.6</v>
      </c>
      <c r="T114" s="430">
        <f t="shared" si="50"/>
        <v>1889109.6</v>
      </c>
      <c r="U114" s="430">
        <f t="shared" si="50"/>
        <v>1889109.6</v>
      </c>
      <c r="V114" s="430">
        <f t="shared" si="50"/>
        <v>1889109.6</v>
      </c>
      <c r="W114" s="430">
        <f t="shared" si="50"/>
        <v>1889109.6</v>
      </c>
      <c r="X114" s="430">
        <f t="shared" si="50"/>
        <v>1889109.6</v>
      </c>
      <c r="Y114" s="430">
        <f t="shared" si="50"/>
        <v>1889109.6</v>
      </c>
      <c r="Z114" s="430">
        <f t="shared" si="50"/>
        <v>4239469</v>
      </c>
      <c r="AA114" s="430">
        <f t="shared" si="50"/>
        <v>105986.72500000001</v>
      </c>
      <c r="AB114" s="430">
        <f t="shared" si="50"/>
        <v>4253168.0600000005</v>
      </c>
      <c r="AC114" s="430">
        <f t="shared" si="50"/>
        <v>212658.40300000002</v>
      </c>
    </row>
    <row r="115" spans="1:34">
      <c r="A115" s="390" t="s">
        <v>348</v>
      </c>
      <c r="B115" s="278" t="s">
        <v>247</v>
      </c>
      <c r="C115" s="278" t="s">
        <v>203</v>
      </c>
      <c r="D115" s="279" t="s">
        <v>176</v>
      </c>
      <c r="E115" s="278" t="s">
        <v>349</v>
      </c>
      <c r="F115" s="278"/>
      <c r="G115" s="278"/>
      <c r="H115" s="289"/>
      <c r="I115" s="289"/>
      <c r="J115" s="289"/>
      <c r="K115" s="289"/>
      <c r="L115" s="289"/>
      <c r="M115" s="289"/>
      <c r="N115" s="289"/>
      <c r="O115" s="289"/>
      <c r="P115" s="406">
        <f>P116+P120</f>
        <v>3847115.7</v>
      </c>
      <c r="Q115" s="344">
        <f t="shared" ref="Q115:AC116" si="51">Q116</f>
        <v>1679509.6</v>
      </c>
      <c r="R115" s="344">
        <f t="shared" si="51"/>
        <v>1679509.6</v>
      </c>
      <c r="S115" s="344">
        <f t="shared" si="51"/>
        <v>1679509.6</v>
      </c>
      <c r="T115" s="344">
        <f t="shared" si="51"/>
        <v>1679509.6</v>
      </c>
      <c r="U115" s="344">
        <f t="shared" si="51"/>
        <v>1679509.6</v>
      </c>
      <c r="V115" s="344">
        <f t="shared" si="51"/>
        <v>1679509.6</v>
      </c>
      <c r="W115" s="344">
        <f t="shared" si="51"/>
        <v>1679509.6</v>
      </c>
      <c r="X115" s="344">
        <f t="shared" si="51"/>
        <v>1679509.6</v>
      </c>
      <c r="Y115" s="344">
        <f t="shared" si="51"/>
        <v>1679509.6</v>
      </c>
      <c r="Z115" s="344">
        <f t="shared" si="51"/>
        <v>3664469</v>
      </c>
      <c r="AA115" s="344">
        <f t="shared" si="51"/>
        <v>91611.725000000006</v>
      </c>
      <c r="AB115" s="344">
        <f t="shared" si="51"/>
        <v>3678168.06</v>
      </c>
      <c r="AC115" s="344">
        <f t="shared" si="51"/>
        <v>183908.40300000002</v>
      </c>
    </row>
    <row r="116" spans="1:34" ht="66" customHeight="1">
      <c r="A116" s="324" t="s">
        <v>282</v>
      </c>
      <c r="B116" s="278" t="s">
        <v>247</v>
      </c>
      <c r="C116" s="278" t="s">
        <v>203</v>
      </c>
      <c r="D116" s="279" t="s">
        <v>176</v>
      </c>
      <c r="E116" s="278" t="s">
        <v>349</v>
      </c>
      <c r="F116" s="278"/>
      <c r="G116" s="278" t="s">
        <v>350</v>
      </c>
      <c r="H116" s="280">
        <v>267223</v>
      </c>
      <c r="I116" s="289">
        <v>154056</v>
      </c>
      <c r="J116" s="289">
        <v>38514</v>
      </c>
      <c r="K116" s="408">
        <v>38.200000000000003</v>
      </c>
      <c r="L116" s="289">
        <v>38266</v>
      </c>
      <c r="M116" s="281">
        <f>L116/I116*100</f>
        <v>24.839019577296568</v>
      </c>
      <c r="N116" s="282">
        <v>47596.12</v>
      </c>
      <c r="O116" s="408">
        <f>N116/H116*100</f>
        <v>17.811385995965917</v>
      </c>
      <c r="P116" s="406">
        <f>P117</f>
        <v>3847115.7</v>
      </c>
      <c r="Q116" s="344">
        <f t="shared" si="51"/>
        <v>1679509.6</v>
      </c>
      <c r="R116" s="344">
        <f t="shared" si="51"/>
        <v>1679509.6</v>
      </c>
      <c r="S116" s="344">
        <f t="shared" si="51"/>
        <v>1679509.6</v>
      </c>
      <c r="T116" s="344">
        <f t="shared" si="51"/>
        <v>1679509.6</v>
      </c>
      <c r="U116" s="344">
        <f t="shared" si="51"/>
        <v>1679509.6</v>
      </c>
      <c r="V116" s="344">
        <f t="shared" si="51"/>
        <v>1679509.6</v>
      </c>
      <c r="W116" s="344">
        <f t="shared" si="51"/>
        <v>1679509.6</v>
      </c>
      <c r="X116" s="344">
        <f t="shared" si="51"/>
        <v>1679509.6</v>
      </c>
      <c r="Y116" s="344">
        <f t="shared" si="51"/>
        <v>1679509.6</v>
      </c>
      <c r="Z116" s="344">
        <f t="shared" si="51"/>
        <v>3664469</v>
      </c>
      <c r="AA116" s="344">
        <f t="shared" si="51"/>
        <v>91611.725000000006</v>
      </c>
      <c r="AB116" s="344">
        <f t="shared" si="51"/>
        <v>3678168.06</v>
      </c>
      <c r="AC116" s="344">
        <f t="shared" si="51"/>
        <v>183908.40300000002</v>
      </c>
    </row>
    <row r="117" spans="1:34" ht="25.5">
      <c r="A117" s="431" t="s">
        <v>351</v>
      </c>
      <c r="B117" s="278" t="s">
        <v>247</v>
      </c>
      <c r="C117" s="278" t="s">
        <v>203</v>
      </c>
      <c r="D117" s="279" t="s">
        <v>176</v>
      </c>
      <c r="E117" s="278" t="s">
        <v>352</v>
      </c>
      <c r="F117" s="278" t="s">
        <v>353</v>
      </c>
      <c r="G117" s="278"/>
      <c r="H117" s="307"/>
      <c r="I117" s="289"/>
      <c r="J117" s="343"/>
      <c r="K117" s="408"/>
      <c r="L117" s="343"/>
      <c r="M117" s="289"/>
      <c r="N117" s="392"/>
      <c r="O117" s="408"/>
      <c r="P117" s="308">
        <v>3847115.7</v>
      </c>
      <c r="Q117" s="309">
        <v>1679509.6</v>
      </c>
      <c r="R117" s="309">
        <v>1679509.6</v>
      </c>
      <c r="S117" s="309">
        <v>1679509.6</v>
      </c>
      <c r="T117" s="309">
        <v>1679509.6</v>
      </c>
      <c r="U117" s="309">
        <v>1679509.6</v>
      </c>
      <c r="V117" s="309">
        <v>1679509.6</v>
      </c>
      <c r="W117" s="309">
        <v>1679509.6</v>
      </c>
      <c r="X117" s="309">
        <v>1679509.6</v>
      </c>
      <c r="Y117" s="309">
        <v>1679509.6</v>
      </c>
      <c r="Z117" s="309">
        <v>3664469</v>
      </c>
      <c r="AA117" s="309">
        <f>Z117*2.5%</f>
        <v>91611.725000000006</v>
      </c>
      <c r="AB117" s="309">
        <v>3678168.06</v>
      </c>
      <c r="AC117" s="290">
        <f>AB117*5%</f>
        <v>183908.40300000002</v>
      </c>
    </row>
    <row r="118" spans="1:34" ht="25.5">
      <c r="A118" s="431" t="s">
        <v>354</v>
      </c>
      <c r="B118" s="278" t="s">
        <v>247</v>
      </c>
      <c r="C118" s="278" t="s">
        <v>203</v>
      </c>
      <c r="D118" s="279" t="s">
        <v>176</v>
      </c>
      <c r="E118" s="278" t="s">
        <v>355</v>
      </c>
      <c r="F118" s="278"/>
      <c r="G118" s="278"/>
      <c r="H118" s="307"/>
      <c r="I118" s="289"/>
      <c r="J118" s="343"/>
      <c r="K118" s="408"/>
      <c r="L118" s="343"/>
      <c r="M118" s="289"/>
      <c r="N118" s="392"/>
      <c r="O118" s="408"/>
      <c r="P118" s="308">
        <f>P119</f>
        <v>18314400</v>
      </c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290"/>
    </row>
    <row r="119" spans="1:34" ht="25.5" customHeight="1">
      <c r="A119" s="431" t="s">
        <v>356</v>
      </c>
      <c r="B119" s="278" t="s">
        <v>247</v>
      </c>
      <c r="C119" s="278" t="s">
        <v>203</v>
      </c>
      <c r="D119" s="279" t="s">
        <v>176</v>
      </c>
      <c r="E119" s="278" t="s">
        <v>357</v>
      </c>
      <c r="F119" s="278" t="s">
        <v>358</v>
      </c>
      <c r="G119" s="278"/>
      <c r="H119" s="307"/>
      <c r="I119" s="289"/>
      <c r="J119" s="343"/>
      <c r="K119" s="408"/>
      <c r="L119" s="343"/>
      <c r="M119" s="289"/>
      <c r="N119" s="392"/>
      <c r="O119" s="408"/>
      <c r="P119" s="308">
        <v>18314400</v>
      </c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290"/>
    </row>
    <row r="120" spans="1:34">
      <c r="A120" s="431"/>
      <c r="B120" s="278"/>
      <c r="C120" s="278"/>
      <c r="D120" s="279"/>
      <c r="E120" s="278"/>
      <c r="F120" s="278"/>
      <c r="G120" s="278"/>
      <c r="H120" s="307"/>
      <c r="I120" s="289"/>
      <c r="J120" s="343"/>
      <c r="K120" s="408"/>
      <c r="L120" s="343"/>
      <c r="M120" s="289"/>
      <c r="N120" s="392"/>
      <c r="O120" s="408"/>
      <c r="P120" s="308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290"/>
    </row>
    <row r="121" spans="1:34" ht="19.5" customHeight="1">
      <c r="A121" s="432" t="s">
        <v>359</v>
      </c>
      <c r="B121" s="327"/>
      <c r="C121" s="327"/>
      <c r="D121" s="328"/>
      <c r="E121" s="327"/>
      <c r="F121" s="327"/>
      <c r="G121" s="327"/>
      <c r="H121" s="329"/>
      <c r="I121" s="330"/>
      <c r="J121" s="331"/>
      <c r="K121" s="332"/>
      <c r="L121" s="331"/>
      <c r="M121" s="330"/>
      <c r="N121" s="333"/>
      <c r="O121" s="332"/>
      <c r="P121" s="423">
        <f>P122</f>
        <v>595167</v>
      </c>
      <c r="Q121" s="424">
        <f t="shared" ref="Q121:AC122" si="52">Q122</f>
        <v>209600</v>
      </c>
      <c r="R121" s="424">
        <f t="shared" si="52"/>
        <v>209600</v>
      </c>
      <c r="S121" s="424">
        <f t="shared" si="52"/>
        <v>209600</v>
      </c>
      <c r="T121" s="424">
        <f t="shared" si="52"/>
        <v>209600</v>
      </c>
      <c r="U121" s="424">
        <f t="shared" si="52"/>
        <v>209600</v>
      </c>
      <c r="V121" s="424">
        <f t="shared" si="52"/>
        <v>209600</v>
      </c>
      <c r="W121" s="424">
        <f t="shared" si="52"/>
        <v>209600</v>
      </c>
      <c r="X121" s="424">
        <f t="shared" si="52"/>
        <v>209600</v>
      </c>
      <c r="Y121" s="424">
        <f t="shared" si="52"/>
        <v>209600</v>
      </c>
      <c r="Z121" s="424">
        <f t="shared" si="52"/>
        <v>575000</v>
      </c>
      <c r="AA121" s="424">
        <f t="shared" si="52"/>
        <v>14375</v>
      </c>
      <c r="AB121" s="424">
        <f t="shared" si="52"/>
        <v>575000</v>
      </c>
      <c r="AC121" s="424">
        <f t="shared" si="52"/>
        <v>28750</v>
      </c>
    </row>
    <row r="122" spans="1:34" ht="63.75">
      <c r="A122" s="324" t="s">
        <v>282</v>
      </c>
      <c r="B122" s="278" t="s">
        <v>247</v>
      </c>
      <c r="C122" s="278" t="s">
        <v>203</v>
      </c>
      <c r="D122" s="279" t="s">
        <v>176</v>
      </c>
      <c r="E122" s="278" t="s">
        <v>349</v>
      </c>
      <c r="F122" s="278"/>
      <c r="G122" s="278"/>
      <c r="H122" s="307"/>
      <c r="I122" s="289"/>
      <c r="J122" s="343"/>
      <c r="K122" s="408"/>
      <c r="L122" s="343"/>
      <c r="M122" s="289"/>
      <c r="N122" s="392"/>
      <c r="O122" s="408"/>
      <c r="P122" s="308">
        <f>P123</f>
        <v>595167</v>
      </c>
      <c r="Q122" s="309">
        <f t="shared" si="52"/>
        <v>209600</v>
      </c>
      <c r="R122" s="309">
        <f t="shared" si="52"/>
        <v>209600</v>
      </c>
      <c r="S122" s="309">
        <f t="shared" si="52"/>
        <v>209600</v>
      </c>
      <c r="T122" s="309">
        <f t="shared" si="52"/>
        <v>209600</v>
      </c>
      <c r="U122" s="309">
        <f t="shared" si="52"/>
        <v>209600</v>
      </c>
      <c r="V122" s="309">
        <f t="shared" si="52"/>
        <v>209600</v>
      </c>
      <c r="W122" s="309">
        <f t="shared" si="52"/>
        <v>209600</v>
      </c>
      <c r="X122" s="309">
        <f t="shared" si="52"/>
        <v>209600</v>
      </c>
      <c r="Y122" s="309">
        <f t="shared" si="52"/>
        <v>209600</v>
      </c>
      <c r="Z122" s="309">
        <f t="shared" si="52"/>
        <v>575000</v>
      </c>
      <c r="AA122" s="309">
        <f t="shared" si="52"/>
        <v>14375</v>
      </c>
      <c r="AB122" s="309">
        <f t="shared" si="52"/>
        <v>575000</v>
      </c>
      <c r="AC122" s="309">
        <f t="shared" si="52"/>
        <v>28750</v>
      </c>
    </row>
    <row r="123" spans="1:34" ht="25.5">
      <c r="A123" s="431" t="s">
        <v>351</v>
      </c>
      <c r="B123" s="278" t="s">
        <v>247</v>
      </c>
      <c r="C123" s="278" t="s">
        <v>203</v>
      </c>
      <c r="D123" s="279" t="s">
        <v>176</v>
      </c>
      <c r="E123" s="278" t="s">
        <v>360</v>
      </c>
      <c r="F123" s="278" t="s">
        <v>353</v>
      </c>
      <c r="G123" s="278"/>
      <c r="H123" s="307"/>
      <c r="I123" s="289"/>
      <c r="J123" s="343"/>
      <c r="K123" s="408"/>
      <c r="L123" s="343"/>
      <c r="M123" s="289"/>
      <c r="N123" s="392"/>
      <c r="O123" s="408"/>
      <c r="P123" s="308">
        <v>595167</v>
      </c>
      <c r="Q123" s="309">
        <v>209600</v>
      </c>
      <c r="R123" s="309">
        <v>209600</v>
      </c>
      <c r="S123" s="309">
        <v>209600</v>
      </c>
      <c r="T123" s="309">
        <v>209600</v>
      </c>
      <c r="U123" s="309">
        <v>209600</v>
      </c>
      <c r="V123" s="309">
        <v>209600</v>
      </c>
      <c r="W123" s="309">
        <v>209600</v>
      </c>
      <c r="X123" s="309">
        <v>209600</v>
      </c>
      <c r="Y123" s="309">
        <v>209600</v>
      </c>
      <c r="Z123" s="309">
        <v>575000</v>
      </c>
      <c r="AA123" s="309">
        <f>Z123*2.5%</f>
        <v>14375</v>
      </c>
      <c r="AB123" s="309">
        <v>575000</v>
      </c>
      <c r="AC123" s="290">
        <f>AB123*5%</f>
        <v>28750</v>
      </c>
    </row>
    <row r="124" spans="1:34" ht="15.75">
      <c r="A124" s="433" t="s">
        <v>205</v>
      </c>
      <c r="B124" s="254" t="s">
        <v>247</v>
      </c>
      <c r="C124" s="254" t="s">
        <v>206</v>
      </c>
      <c r="D124" s="255" t="s">
        <v>211</v>
      </c>
      <c r="E124" s="254"/>
      <c r="F124" s="254"/>
      <c r="G124" s="254"/>
      <c r="H124" s="358"/>
      <c r="I124" s="358"/>
      <c r="J124" s="358"/>
      <c r="K124" s="358"/>
      <c r="L124" s="358"/>
      <c r="M124" s="358"/>
      <c r="N124" s="358"/>
      <c r="O124" s="358"/>
      <c r="P124" s="296">
        <f t="shared" ref="P124:AC124" si="53">P127</f>
        <v>731424</v>
      </c>
      <c r="Q124" s="297">
        <f t="shared" si="53"/>
        <v>243600</v>
      </c>
      <c r="R124" s="297">
        <f t="shared" si="53"/>
        <v>243600</v>
      </c>
      <c r="S124" s="297">
        <f t="shared" si="53"/>
        <v>243600</v>
      </c>
      <c r="T124" s="297">
        <f t="shared" si="53"/>
        <v>243600</v>
      </c>
      <c r="U124" s="297">
        <f t="shared" si="53"/>
        <v>243600</v>
      </c>
      <c r="V124" s="297">
        <f t="shared" si="53"/>
        <v>243600</v>
      </c>
      <c r="W124" s="297">
        <f t="shared" si="53"/>
        <v>243600</v>
      </c>
      <c r="X124" s="297">
        <f t="shared" si="53"/>
        <v>243600</v>
      </c>
      <c r="Y124" s="297">
        <f t="shared" si="53"/>
        <v>243600</v>
      </c>
      <c r="Z124" s="297">
        <f t="shared" si="53"/>
        <v>586664</v>
      </c>
      <c r="AA124" s="297">
        <f t="shared" si="53"/>
        <v>14666.6</v>
      </c>
      <c r="AB124" s="297">
        <f t="shared" si="53"/>
        <v>800000</v>
      </c>
      <c r="AC124" s="297">
        <f t="shared" si="53"/>
        <v>40000</v>
      </c>
    </row>
    <row r="125" spans="1:34" ht="15.75">
      <c r="A125" s="433" t="s">
        <v>207</v>
      </c>
      <c r="B125" s="364" t="s">
        <v>247</v>
      </c>
      <c r="C125" s="364" t="s">
        <v>206</v>
      </c>
      <c r="D125" s="365" t="s">
        <v>176</v>
      </c>
      <c r="E125" s="364"/>
      <c r="F125" s="364"/>
      <c r="G125" s="364"/>
      <c r="H125" s="366"/>
      <c r="I125" s="366"/>
      <c r="J125" s="366"/>
      <c r="K125" s="366"/>
      <c r="L125" s="366"/>
      <c r="M125" s="366"/>
      <c r="N125" s="366"/>
      <c r="O125" s="366"/>
      <c r="P125" s="434">
        <f>P126</f>
        <v>731424</v>
      </c>
      <c r="Q125" s="435">
        <f t="shared" ref="Q125:AC127" si="54">Q126</f>
        <v>243600</v>
      </c>
      <c r="R125" s="435">
        <f t="shared" si="54"/>
        <v>243600</v>
      </c>
      <c r="S125" s="435">
        <f t="shared" si="54"/>
        <v>243600</v>
      </c>
      <c r="T125" s="435">
        <f t="shared" si="54"/>
        <v>243600</v>
      </c>
      <c r="U125" s="435">
        <f t="shared" si="54"/>
        <v>243600</v>
      </c>
      <c r="V125" s="435">
        <f t="shared" si="54"/>
        <v>243600</v>
      </c>
      <c r="W125" s="435">
        <f t="shared" si="54"/>
        <v>243600</v>
      </c>
      <c r="X125" s="435">
        <f t="shared" si="54"/>
        <v>243600</v>
      </c>
      <c r="Y125" s="435">
        <f t="shared" si="54"/>
        <v>243600</v>
      </c>
      <c r="Z125" s="435">
        <f t="shared" si="54"/>
        <v>586664</v>
      </c>
      <c r="AA125" s="435">
        <f t="shared" si="54"/>
        <v>14666.6</v>
      </c>
      <c r="AB125" s="435">
        <f t="shared" si="54"/>
        <v>800000</v>
      </c>
      <c r="AC125" s="435">
        <f t="shared" si="54"/>
        <v>40000</v>
      </c>
    </row>
    <row r="126" spans="1:34" ht="25.5">
      <c r="A126" s="346" t="s">
        <v>248</v>
      </c>
      <c r="B126" s="266" t="s">
        <v>247</v>
      </c>
      <c r="C126" s="266" t="s">
        <v>206</v>
      </c>
      <c r="D126" s="267" t="s">
        <v>176</v>
      </c>
      <c r="E126" s="266"/>
      <c r="F126" s="266"/>
      <c r="G126" s="266"/>
      <c r="H126" s="436"/>
      <c r="I126" s="436"/>
      <c r="J126" s="436"/>
      <c r="K126" s="436"/>
      <c r="L126" s="436"/>
      <c r="M126" s="436"/>
      <c r="N126" s="436"/>
      <c r="O126" s="436"/>
      <c r="P126" s="270">
        <f>P127</f>
        <v>731424</v>
      </c>
      <c r="Q126" s="271">
        <f t="shared" si="54"/>
        <v>243600</v>
      </c>
      <c r="R126" s="271">
        <f t="shared" si="54"/>
        <v>243600</v>
      </c>
      <c r="S126" s="271">
        <f t="shared" si="54"/>
        <v>243600</v>
      </c>
      <c r="T126" s="271">
        <f t="shared" si="54"/>
        <v>243600</v>
      </c>
      <c r="U126" s="271">
        <f t="shared" si="54"/>
        <v>243600</v>
      </c>
      <c r="V126" s="271">
        <f t="shared" si="54"/>
        <v>243600</v>
      </c>
      <c r="W126" s="271">
        <f t="shared" si="54"/>
        <v>243600</v>
      </c>
      <c r="X126" s="271">
        <f t="shared" si="54"/>
        <v>243600</v>
      </c>
      <c r="Y126" s="271">
        <f t="shared" si="54"/>
        <v>243600</v>
      </c>
      <c r="Z126" s="271">
        <f t="shared" si="54"/>
        <v>586664</v>
      </c>
      <c r="AA126" s="271">
        <f t="shared" si="54"/>
        <v>14666.6</v>
      </c>
      <c r="AB126" s="271">
        <f t="shared" si="54"/>
        <v>800000</v>
      </c>
      <c r="AC126" s="271">
        <f t="shared" si="54"/>
        <v>40000</v>
      </c>
    </row>
    <row r="127" spans="1:34" ht="15.75" customHeight="1">
      <c r="A127" s="437" t="s">
        <v>361</v>
      </c>
      <c r="B127" s="266" t="s">
        <v>247</v>
      </c>
      <c r="C127" s="266" t="s">
        <v>206</v>
      </c>
      <c r="D127" s="267" t="s">
        <v>176</v>
      </c>
      <c r="E127" s="266" t="s">
        <v>362</v>
      </c>
      <c r="F127" s="266"/>
      <c r="G127" s="266"/>
      <c r="H127" s="436"/>
      <c r="I127" s="436"/>
      <c r="J127" s="436"/>
      <c r="K127" s="436"/>
      <c r="L127" s="436"/>
      <c r="M127" s="436"/>
      <c r="N127" s="436"/>
      <c r="O127" s="436"/>
      <c r="P127" s="270">
        <f>P128</f>
        <v>731424</v>
      </c>
      <c r="Q127" s="271">
        <f t="shared" si="54"/>
        <v>243600</v>
      </c>
      <c r="R127" s="271">
        <f t="shared" si="54"/>
        <v>243600</v>
      </c>
      <c r="S127" s="271">
        <f t="shared" si="54"/>
        <v>243600</v>
      </c>
      <c r="T127" s="271">
        <f t="shared" si="54"/>
        <v>243600</v>
      </c>
      <c r="U127" s="271">
        <f t="shared" si="54"/>
        <v>243600</v>
      </c>
      <c r="V127" s="271">
        <f t="shared" si="54"/>
        <v>243600</v>
      </c>
      <c r="W127" s="271">
        <f t="shared" si="54"/>
        <v>243600</v>
      </c>
      <c r="X127" s="271">
        <f t="shared" si="54"/>
        <v>243600</v>
      </c>
      <c r="Y127" s="271">
        <f t="shared" si="54"/>
        <v>243600</v>
      </c>
      <c r="Z127" s="271">
        <f t="shared" si="54"/>
        <v>586664</v>
      </c>
      <c r="AA127" s="271">
        <f t="shared" si="54"/>
        <v>14666.6</v>
      </c>
      <c r="AB127" s="271">
        <f t="shared" si="54"/>
        <v>800000</v>
      </c>
      <c r="AC127" s="271">
        <f t="shared" si="54"/>
        <v>40000</v>
      </c>
    </row>
    <row r="128" spans="1:34" ht="15.75" customHeight="1">
      <c r="A128" s="567" t="s">
        <v>363</v>
      </c>
      <c r="B128" s="266" t="s">
        <v>247</v>
      </c>
      <c r="C128" s="266" t="s">
        <v>206</v>
      </c>
      <c r="D128" s="267" t="s">
        <v>176</v>
      </c>
      <c r="E128" s="266" t="s">
        <v>362</v>
      </c>
      <c r="F128" s="266" t="s">
        <v>364</v>
      </c>
      <c r="G128" s="266"/>
      <c r="H128" s="436"/>
      <c r="I128" s="436"/>
      <c r="J128" s="436"/>
      <c r="K128" s="436"/>
      <c r="L128" s="436"/>
      <c r="M128" s="436"/>
      <c r="N128" s="436"/>
      <c r="O128" s="436"/>
      <c r="P128" s="438">
        <v>731424</v>
      </c>
      <c r="Q128" s="439">
        <v>243600</v>
      </c>
      <c r="R128" s="439">
        <v>243600</v>
      </c>
      <c r="S128" s="439">
        <v>243600</v>
      </c>
      <c r="T128" s="439">
        <v>243600</v>
      </c>
      <c r="U128" s="439">
        <v>243600</v>
      </c>
      <c r="V128" s="439">
        <v>243600</v>
      </c>
      <c r="W128" s="439">
        <v>243600</v>
      </c>
      <c r="X128" s="439">
        <v>243600</v>
      </c>
      <c r="Y128" s="439">
        <v>243600</v>
      </c>
      <c r="Z128" s="439">
        <v>586664</v>
      </c>
      <c r="AA128" s="439">
        <f>Z128*2.5%</f>
        <v>14666.6</v>
      </c>
      <c r="AB128" s="439">
        <v>800000</v>
      </c>
      <c r="AC128" s="290">
        <f>AB128*5%</f>
        <v>40000</v>
      </c>
      <c r="AH128" s="315"/>
    </row>
    <row r="129" spans="1:34" ht="15.75" customHeight="1">
      <c r="A129" s="362" t="s">
        <v>208</v>
      </c>
      <c r="B129" s="409" t="s">
        <v>247</v>
      </c>
      <c r="C129" s="409" t="s">
        <v>186</v>
      </c>
      <c r="D129" s="409" t="s">
        <v>211</v>
      </c>
      <c r="E129" s="409"/>
      <c r="F129" s="409"/>
      <c r="G129" s="254"/>
      <c r="H129" s="358"/>
      <c r="I129" s="256"/>
      <c r="J129" s="359"/>
      <c r="K129" s="360"/>
      <c r="L129" s="359"/>
      <c r="M129" s="256"/>
      <c r="N129" s="361"/>
      <c r="O129" s="360"/>
      <c r="P129" s="296">
        <f>P131</f>
        <v>73860</v>
      </c>
      <c r="Q129" s="297">
        <f t="shared" ref="Q129:AB129" si="55">Q131</f>
        <v>1000</v>
      </c>
      <c r="R129" s="297">
        <f t="shared" si="55"/>
        <v>1000</v>
      </c>
      <c r="S129" s="297">
        <f t="shared" si="55"/>
        <v>1000</v>
      </c>
      <c r="T129" s="297">
        <f t="shared" si="55"/>
        <v>1000</v>
      </c>
      <c r="U129" s="297">
        <f t="shared" si="55"/>
        <v>1000</v>
      </c>
      <c r="V129" s="297">
        <f t="shared" si="55"/>
        <v>1000</v>
      </c>
      <c r="W129" s="297">
        <f t="shared" si="55"/>
        <v>1000</v>
      </c>
      <c r="X129" s="297">
        <f t="shared" si="55"/>
        <v>1000</v>
      </c>
      <c r="Y129" s="297">
        <f t="shared" si="55"/>
        <v>1000</v>
      </c>
      <c r="Z129" s="297">
        <f t="shared" si="55"/>
        <v>1000</v>
      </c>
      <c r="AA129" s="297"/>
      <c r="AB129" s="297">
        <f t="shared" si="55"/>
        <v>1000</v>
      </c>
      <c r="AC129" s="290"/>
    </row>
    <row r="130" spans="1:34" ht="15.75">
      <c r="A130" s="362" t="s">
        <v>209</v>
      </c>
      <c r="B130" s="409"/>
      <c r="C130" s="409"/>
      <c r="D130" s="409"/>
      <c r="E130" s="409"/>
      <c r="F130" s="409"/>
      <c r="G130" s="254"/>
      <c r="H130" s="358"/>
      <c r="I130" s="256"/>
      <c r="J130" s="359"/>
      <c r="K130" s="360"/>
      <c r="L130" s="359"/>
      <c r="M130" s="256"/>
      <c r="N130" s="361"/>
      <c r="O130" s="360"/>
      <c r="P130" s="296"/>
      <c r="Q130" s="297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0"/>
    </row>
    <row r="131" spans="1:34" ht="25.5">
      <c r="A131" s="346" t="s">
        <v>248</v>
      </c>
      <c r="B131" s="440" t="s">
        <v>247</v>
      </c>
      <c r="C131" s="440" t="s">
        <v>186</v>
      </c>
      <c r="D131" s="440" t="s">
        <v>199</v>
      </c>
      <c r="E131" s="440" t="s">
        <v>287</v>
      </c>
      <c r="F131" s="440"/>
      <c r="G131" s="278"/>
      <c r="H131" s="307"/>
      <c r="I131" s="289"/>
      <c r="J131" s="343"/>
      <c r="K131" s="408"/>
      <c r="L131" s="343"/>
      <c r="M131" s="289"/>
      <c r="N131" s="392"/>
      <c r="O131" s="408"/>
      <c r="P131" s="308">
        <f>P132</f>
        <v>73860</v>
      </c>
      <c r="Q131" s="308">
        <f t="shared" ref="Q131:AB131" si="56">Q132</f>
        <v>1000</v>
      </c>
      <c r="R131" s="308">
        <f t="shared" si="56"/>
        <v>1000</v>
      </c>
      <c r="S131" s="308">
        <f t="shared" si="56"/>
        <v>1000</v>
      </c>
      <c r="T131" s="308">
        <f t="shared" si="56"/>
        <v>1000</v>
      </c>
      <c r="U131" s="308">
        <f t="shared" si="56"/>
        <v>1000</v>
      </c>
      <c r="V131" s="308">
        <f t="shared" si="56"/>
        <v>1000</v>
      </c>
      <c r="W131" s="308">
        <f t="shared" si="56"/>
        <v>1000</v>
      </c>
      <c r="X131" s="308">
        <f t="shared" si="56"/>
        <v>1000</v>
      </c>
      <c r="Y131" s="308">
        <f t="shared" si="56"/>
        <v>1000</v>
      </c>
      <c r="Z131" s="308">
        <f t="shared" si="56"/>
        <v>1000</v>
      </c>
      <c r="AA131" s="308">
        <f t="shared" si="56"/>
        <v>1000</v>
      </c>
      <c r="AB131" s="308">
        <f t="shared" si="56"/>
        <v>1000</v>
      </c>
      <c r="AC131" s="290"/>
    </row>
    <row r="132" spans="1:34" ht="25.5">
      <c r="A132" s="277" t="s">
        <v>272</v>
      </c>
      <c r="B132" s="440" t="s">
        <v>247</v>
      </c>
      <c r="C132" s="440" t="s">
        <v>186</v>
      </c>
      <c r="D132" s="440" t="s">
        <v>199</v>
      </c>
      <c r="E132" s="440" t="s">
        <v>283</v>
      </c>
      <c r="F132" s="440" t="s">
        <v>273</v>
      </c>
      <c r="G132" s="278"/>
      <c r="H132" s="307"/>
      <c r="I132" s="289"/>
      <c r="J132" s="343"/>
      <c r="K132" s="408"/>
      <c r="L132" s="343"/>
      <c r="M132" s="289"/>
      <c r="N132" s="392"/>
      <c r="O132" s="408"/>
      <c r="P132" s="308">
        <v>73860</v>
      </c>
      <c r="Q132" s="308">
        <v>1000</v>
      </c>
      <c r="R132" s="308">
        <v>1000</v>
      </c>
      <c r="S132" s="308">
        <v>1000</v>
      </c>
      <c r="T132" s="308">
        <v>1000</v>
      </c>
      <c r="U132" s="308">
        <v>1000</v>
      </c>
      <c r="V132" s="308">
        <v>1000</v>
      </c>
      <c r="W132" s="308">
        <v>1000</v>
      </c>
      <c r="X132" s="308">
        <v>1000</v>
      </c>
      <c r="Y132" s="308">
        <v>1000</v>
      </c>
      <c r="Z132" s="308">
        <v>1000</v>
      </c>
      <c r="AA132" s="308">
        <v>1000</v>
      </c>
      <c r="AB132" s="308">
        <v>1000</v>
      </c>
      <c r="AC132" s="290"/>
    </row>
    <row r="133" spans="1:34" ht="31.5">
      <c r="A133" s="206" t="s">
        <v>365</v>
      </c>
      <c r="B133" s="441" t="s">
        <v>247</v>
      </c>
      <c r="C133" s="441" t="s">
        <v>188</v>
      </c>
      <c r="D133" s="441" t="s">
        <v>211</v>
      </c>
      <c r="E133" s="441"/>
      <c r="F133" s="441"/>
      <c r="G133" s="294"/>
      <c r="H133" s="314"/>
      <c r="I133" s="350"/>
      <c r="J133" s="337"/>
      <c r="K133" s="442"/>
      <c r="L133" s="337"/>
      <c r="M133" s="350"/>
      <c r="N133" s="443"/>
      <c r="O133" s="442"/>
      <c r="P133" s="444">
        <f>P134</f>
        <v>0</v>
      </c>
      <c r="Q133" s="444">
        <f t="shared" ref="Q133:AE133" si="57">Q134</f>
        <v>1000</v>
      </c>
      <c r="R133" s="444">
        <f t="shared" si="57"/>
        <v>1000</v>
      </c>
      <c r="S133" s="444">
        <f t="shared" si="57"/>
        <v>1000</v>
      </c>
      <c r="T133" s="444">
        <f t="shared" si="57"/>
        <v>1000</v>
      </c>
      <c r="U133" s="444">
        <f t="shared" si="57"/>
        <v>1000</v>
      </c>
      <c r="V133" s="444">
        <f t="shared" si="57"/>
        <v>1000</v>
      </c>
      <c r="W133" s="444">
        <f t="shared" si="57"/>
        <v>1000</v>
      </c>
      <c r="X133" s="444">
        <f t="shared" si="57"/>
        <v>1000</v>
      </c>
      <c r="Y133" s="444">
        <f t="shared" si="57"/>
        <v>1000</v>
      </c>
      <c r="Z133" s="444">
        <f t="shared" si="57"/>
        <v>1000</v>
      </c>
      <c r="AA133" s="444">
        <f t="shared" si="57"/>
        <v>1000</v>
      </c>
      <c r="AB133" s="444">
        <f t="shared" si="57"/>
        <v>1000</v>
      </c>
      <c r="AC133" s="444">
        <f t="shared" si="57"/>
        <v>0</v>
      </c>
      <c r="AD133" s="444">
        <f t="shared" si="57"/>
        <v>0</v>
      </c>
      <c r="AE133" s="444">
        <f t="shared" si="57"/>
        <v>0</v>
      </c>
    </row>
    <row r="134" spans="1:34">
      <c r="A134" s="568" t="s">
        <v>212</v>
      </c>
      <c r="B134" s="440" t="s">
        <v>247</v>
      </c>
      <c r="C134" s="440" t="s">
        <v>188</v>
      </c>
      <c r="D134" s="440" t="s">
        <v>176</v>
      </c>
      <c r="E134" s="440" t="s">
        <v>366</v>
      </c>
      <c r="F134" s="440" t="s">
        <v>367</v>
      </c>
      <c r="G134" s="278"/>
      <c r="H134" s="307"/>
      <c r="I134" s="289"/>
      <c r="J134" s="343"/>
      <c r="K134" s="408"/>
      <c r="L134" s="343"/>
      <c r="M134" s="289"/>
      <c r="N134" s="392"/>
      <c r="O134" s="408"/>
      <c r="P134" s="308"/>
      <c r="Q134" s="308">
        <v>1000</v>
      </c>
      <c r="R134" s="308">
        <v>1000</v>
      </c>
      <c r="S134" s="308">
        <v>1000</v>
      </c>
      <c r="T134" s="308">
        <v>1000</v>
      </c>
      <c r="U134" s="308">
        <v>1000</v>
      </c>
      <c r="V134" s="308">
        <v>1000</v>
      </c>
      <c r="W134" s="308">
        <v>1000</v>
      </c>
      <c r="X134" s="308">
        <v>1000</v>
      </c>
      <c r="Y134" s="308">
        <v>1000</v>
      </c>
      <c r="Z134" s="308">
        <v>1000</v>
      </c>
      <c r="AA134" s="308">
        <v>1000</v>
      </c>
      <c r="AB134" s="308">
        <v>1000</v>
      </c>
      <c r="AC134" s="290"/>
    </row>
    <row r="135" spans="1:34" ht="47.25">
      <c r="A135" s="445" t="s">
        <v>368</v>
      </c>
      <c r="B135" s="409" t="s">
        <v>247</v>
      </c>
      <c r="C135" s="409" t="s">
        <v>214</v>
      </c>
      <c r="D135" s="409" t="s">
        <v>211</v>
      </c>
      <c r="E135" s="409"/>
      <c r="F135" s="409"/>
      <c r="G135" s="254"/>
      <c r="H135" s="358"/>
      <c r="I135" s="256"/>
      <c r="J135" s="359"/>
      <c r="K135" s="360"/>
      <c r="L135" s="359"/>
      <c r="M135" s="256"/>
      <c r="N135" s="361"/>
      <c r="O135" s="360"/>
      <c r="P135" s="296">
        <f>P136</f>
        <v>93405.88</v>
      </c>
      <c r="Q135" s="297">
        <f t="shared" ref="Q135:AB137" si="58">Q136</f>
        <v>0</v>
      </c>
      <c r="R135" s="297">
        <f t="shared" si="58"/>
        <v>0</v>
      </c>
      <c r="S135" s="297">
        <f t="shared" si="58"/>
        <v>0</v>
      </c>
      <c r="T135" s="297">
        <f t="shared" si="58"/>
        <v>0</v>
      </c>
      <c r="U135" s="297">
        <f t="shared" si="58"/>
        <v>0</v>
      </c>
      <c r="V135" s="297">
        <f t="shared" si="58"/>
        <v>0</v>
      </c>
      <c r="W135" s="297">
        <f t="shared" si="58"/>
        <v>0</v>
      </c>
      <c r="X135" s="297">
        <f t="shared" si="58"/>
        <v>0</v>
      </c>
      <c r="Y135" s="297">
        <f t="shared" si="58"/>
        <v>0</v>
      </c>
      <c r="Z135" s="297">
        <f t="shared" si="58"/>
        <v>0</v>
      </c>
      <c r="AA135" s="297"/>
      <c r="AB135" s="297">
        <f t="shared" si="58"/>
        <v>0</v>
      </c>
      <c r="AC135" s="290"/>
    </row>
    <row r="136" spans="1:34" ht="25.5">
      <c r="A136" s="346" t="s">
        <v>248</v>
      </c>
      <c r="B136" s="447" t="s">
        <v>247</v>
      </c>
      <c r="C136" s="447" t="s">
        <v>214</v>
      </c>
      <c r="D136" s="447" t="s">
        <v>191</v>
      </c>
      <c r="E136" s="447" t="s">
        <v>369</v>
      </c>
      <c r="F136" s="447"/>
      <c r="G136" s="266"/>
      <c r="H136" s="436"/>
      <c r="I136" s="448"/>
      <c r="J136" s="449"/>
      <c r="K136" s="450"/>
      <c r="L136" s="449"/>
      <c r="M136" s="448"/>
      <c r="N136" s="451"/>
      <c r="O136" s="450"/>
      <c r="P136" s="270">
        <f>P137</f>
        <v>93405.88</v>
      </c>
      <c r="Q136" s="271">
        <f t="shared" si="58"/>
        <v>0</v>
      </c>
      <c r="R136" s="271">
        <f t="shared" si="58"/>
        <v>0</v>
      </c>
      <c r="S136" s="271">
        <f t="shared" si="58"/>
        <v>0</v>
      </c>
      <c r="T136" s="271">
        <f t="shared" si="58"/>
        <v>0</v>
      </c>
      <c r="U136" s="271">
        <f t="shared" si="58"/>
        <v>0</v>
      </c>
      <c r="V136" s="271">
        <f t="shared" si="58"/>
        <v>0</v>
      </c>
      <c r="W136" s="271">
        <f t="shared" si="58"/>
        <v>0</v>
      </c>
      <c r="X136" s="271">
        <f t="shared" si="58"/>
        <v>0</v>
      </c>
      <c r="Y136" s="271">
        <f t="shared" si="58"/>
        <v>0</v>
      </c>
      <c r="Z136" s="271">
        <f t="shared" si="58"/>
        <v>0</v>
      </c>
      <c r="AA136" s="271"/>
      <c r="AB136" s="271">
        <f t="shared" si="58"/>
        <v>0</v>
      </c>
      <c r="AC136" s="290"/>
    </row>
    <row r="137" spans="1:34">
      <c r="A137" s="346" t="s">
        <v>213</v>
      </c>
      <c r="B137" s="447" t="s">
        <v>247</v>
      </c>
      <c r="C137" s="447" t="s">
        <v>214</v>
      </c>
      <c r="D137" s="447" t="s">
        <v>191</v>
      </c>
      <c r="E137" s="447" t="s">
        <v>370</v>
      </c>
      <c r="F137" s="447" t="s">
        <v>329</v>
      </c>
      <c r="G137" s="266"/>
      <c r="H137" s="436"/>
      <c r="I137" s="448"/>
      <c r="J137" s="449"/>
      <c r="K137" s="450"/>
      <c r="L137" s="449"/>
      <c r="M137" s="448"/>
      <c r="N137" s="451"/>
      <c r="O137" s="450"/>
      <c r="P137" s="270">
        <f>P138</f>
        <v>93405.88</v>
      </c>
      <c r="Q137" s="271">
        <f t="shared" si="58"/>
        <v>0</v>
      </c>
      <c r="R137" s="271">
        <f t="shared" si="58"/>
        <v>0</v>
      </c>
      <c r="S137" s="271">
        <f t="shared" si="58"/>
        <v>0</v>
      </c>
      <c r="T137" s="271">
        <f t="shared" si="58"/>
        <v>0</v>
      </c>
      <c r="U137" s="271">
        <f t="shared" si="58"/>
        <v>0</v>
      </c>
      <c r="V137" s="271">
        <f t="shared" si="58"/>
        <v>0</v>
      </c>
      <c r="W137" s="271">
        <f t="shared" si="58"/>
        <v>0</v>
      </c>
      <c r="X137" s="271">
        <f t="shared" si="58"/>
        <v>0</v>
      </c>
      <c r="Y137" s="271">
        <f t="shared" si="58"/>
        <v>0</v>
      </c>
      <c r="Z137" s="271">
        <f t="shared" si="58"/>
        <v>0</v>
      </c>
      <c r="AA137" s="271"/>
      <c r="AB137" s="271">
        <f t="shared" si="58"/>
        <v>0</v>
      </c>
      <c r="AC137" s="290"/>
    </row>
    <row r="138" spans="1:34">
      <c r="A138" s="452" t="s">
        <v>371</v>
      </c>
      <c r="B138" s="440" t="s">
        <v>247</v>
      </c>
      <c r="C138" s="440" t="s">
        <v>214</v>
      </c>
      <c r="D138" s="440" t="s">
        <v>191</v>
      </c>
      <c r="E138" s="440" t="s">
        <v>370</v>
      </c>
      <c r="F138" s="440" t="s">
        <v>372</v>
      </c>
      <c r="G138" s="278"/>
      <c r="H138" s="307"/>
      <c r="I138" s="289"/>
      <c r="J138" s="343"/>
      <c r="K138" s="408"/>
      <c r="L138" s="343"/>
      <c r="M138" s="289"/>
      <c r="N138" s="392"/>
      <c r="O138" s="408"/>
      <c r="P138" s="308">
        <v>93405.88</v>
      </c>
      <c r="Q138" s="309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  <c r="AC138" s="290"/>
    </row>
    <row r="139" spans="1:34" ht="15.75">
      <c r="A139" s="453" t="s">
        <v>373</v>
      </c>
      <c r="B139" s="248" t="s">
        <v>374</v>
      </c>
      <c r="C139" s="454"/>
      <c r="D139" s="455"/>
      <c r="E139" s="454"/>
      <c r="F139" s="454"/>
      <c r="G139" s="454"/>
      <c r="H139" s="456"/>
      <c r="I139" s="457"/>
      <c r="J139" s="458"/>
      <c r="K139" s="459"/>
      <c r="L139" s="458"/>
      <c r="M139" s="457"/>
      <c r="N139" s="460"/>
      <c r="O139" s="459"/>
      <c r="P139" s="461">
        <f>P140+P146</f>
        <v>1605160.1324</v>
      </c>
      <c r="Q139" s="462">
        <f t="shared" ref="Q139:AC139" si="59">Q140+Q146</f>
        <v>1615</v>
      </c>
      <c r="R139" s="462">
        <f t="shared" si="59"/>
        <v>1615</v>
      </c>
      <c r="S139" s="462">
        <f t="shared" si="59"/>
        <v>1615</v>
      </c>
      <c r="T139" s="462">
        <f t="shared" si="59"/>
        <v>1615</v>
      </c>
      <c r="U139" s="462">
        <f t="shared" si="59"/>
        <v>1615</v>
      </c>
      <c r="V139" s="462">
        <f t="shared" si="59"/>
        <v>1615</v>
      </c>
      <c r="W139" s="462">
        <f t="shared" si="59"/>
        <v>1615</v>
      </c>
      <c r="X139" s="462">
        <f t="shared" si="59"/>
        <v>1615</v>
      </c>
      <c r="Y139" s="462">
        <f t="shared" si="59"/>
        <v>1615</v>
      </c>
      <c r="Z139" s="462">
        <f t="shared" si="59"/>
        <v>1203167.01</v>
      </c>
      <c r="AA139" s="462">
        <f t="shared" si="59"/>
        <v>28851.675250000004</v>
      </c>
      <c r="AB139" s="462">
        <f t="shared" si="59"/>
        <v>1566590.3699999999</v>
      </c>
      <c r="AC139" s="462">
        <f t="shared" si="59"/>
        <v>75874.52</v>
      </c>
    </row>
    <row r="140" spans="1:34" ht="47.25">
      <c r="A140" s="463" t="s">
        <v>375</v>
      </c>
      <c r="B140" s="327" t="s">
        <v>374</v>
      </c>
      <c r="C140" s="327" t="s">
        <v>176</v>
      </c>
      <c r="D140" s="328" t="s">
        <v>182</v>
      </c>
      <c r="E140" s="327"/>
      <c r="F140" s="327"/>
      <c r="G140" s="327" t="s">
        <v>250</v>
      </c>
      <c r="H140" s="329"/>
      <c r="I140" s="330"/>
      <c r="J140" s="331"/>
      <c r="K140" s="332"/>
      <c r="L140" s="331"/>
      <c r="M140" s="330"/>
      <c r="N140" s="333"/>
      <c r="O140" s="332"/>
      <c r="P140" s="427">
        <f>P141+P145</f>
        <v>1538360.1324</v>
      </c>
      <c r="Q140" s="334">
        <f t="shared" ref="Q140:AC140" si="60">Q141+Q145</f>
        <v>0</v>
      </c>
      <c r="R140" s="334">
        <f t="shared" si="60"/>
        <v>0</v>
      </c>
      <c r="S140" s="334">
        <f t="shared" si="60"/>
        <v>0</v>
      </c>
      <c r="T140" s="334">
        <f t="shared" si="60"/>
        <v>0</v>
      </c>
      <c r="U140" s="334">
        <f t="shared" si="60"/>
        <v>0</v>
      </c>
      <c r="V140" s="334">
        <f t="shared" si="60"/>
        <v>0</v>
      </c>
      <c r="W140" s="334">
        <f t="shared" si="60"/>
        <v>0</v>
      </c>
      <c r="X140" s="334">
        <f t="shared" si="60"/>
        <v>0</v>
      </c>
      <c r="Y140" s="334">
        <f t="shared" si="60"/>
        <v>0</v>
      </c>
      <c r="Z140" s="334">
        <f t="shared" si="60"/>
        <v>1154067.01</v>
      </c>
      <c r="AA140" s="334">
        <f t="shared" si="60"/>
        <v>28851.675250000004</v>
      </c>
      <c r="AB140" s="334">
        <f t="shared" si="60"/>
        <v>1517490.3699999999</v>
      </c>
      <c r="AC140" s="334">
        <f t="shared" si="60"/>
        <v>75874.52</v>
      </c>
    </row>
    <row r="141" spans="1:34" ht="26.25" customHeight="1">
      <c r="A141" s="346" t="s">
        <v>248</v>
      </c>
      <c r="B141" s="278" t="s">
        <v>374</v>
      </c>
      <c r="C141" s="278" t="s">
        <v>176</v>
      </c>
      <c r="D141" s="279" t="s">
        <v>182</v>
      </c>
      <c r="E141" s="278" t="s">
        <v>376</v>
      </c>
      <c r="F141" s="278"/>
      <c r="G141" s="278" t="s">
        <v>252</v>
      </c>
      <c r="H141" s="307"/>
      <c r="I141" s="289"/>
      <c r="J141" s="343"/>
      <c r="K141" s="408"/>
      <c r="L141" s="343"/>
      <c r="M141" s="289"/>
      <c r="N141" s="392"/>
      <c r="O141" s="408"/>
      <c r="P141" s="406">
        <f>P142</f>
        <v>1538360.1324</v>
      </c>
      <c r="Q141" s="344">
        <f t="shared" ref="Q141:AC141" si="61">Q142</f>
        <v>0</v>
      </c>
      <c r="R141" s="344">
        <f t="shared" si="61"/>
        <v>0</v>
      </c>
      <c r="S141" s="344">
        <f t="shared" si="61"/>
        <v>0</v>
      </c>
      <c r="T141" s="344">
        <f t="shared" si="61"/>
        <v>0</v>
      </c>
      <c r="U141" s="344">
        <f t="shared" si="61"/>
        <v>0</v>
      </c>
      <c r="V141" s="344">
        <f t="shared" si="61"/>
        <v>0</v>
      </c>
      <c r="W141" s="344">
        <f t="shared" si="61"/>
        <v>0</v>
      </c>
      <c r="X141" s="344">
        <f t="shared" si="61"/>
        <v>0</v>
      </c>
      <c r="Y141" s="344">
        <f t="shared" si="61"/>
        <v>0</v>
      </c>
      <c r="Z141" s="344">
        <f t="shared" si="61"/>
        <v>1154067.01</v>
      </c>
      <c r="AA141" s="344">
        <f t="shared" si="61"/>
        <v>28851.675250000004</v>
      </c>
      <c r="AB141" s="344">
        <f t="shared" si="61"/>
        <v>1517490.3699999999</v>
      </c>
      <c r="AC141" s="344">
        <f t="shared" si="61"/>
        <v>75874.52</v>
      </c>
    </row>
    <row r="142" spans="1:34" ht="53.25" customHeight="1">
      <c r="A142" s="277" t="s">
        <v>256</v>
      </c>
      <c r="B142" s="278" t="s">
        <v>374</v>
      </c>
      <c r="C142" s="278" t="s">
        <v>176</v>
      </c>
      <c r="D142" s="279" t="s">
        <v>182</v>
      </c>
      <c r="E142" s="278" t="s">
        <v>376</v>
      </c>
      <c r="F142" s="278" t="s">
        <v>257</v>
      </c>
      <c r="G142" s="278"/>
      <c r="H142" s="307"/>
      <c r="I142" s="289"/>
      <c r="J142" s="343"/>
      <c r="K142" s="408"/>
      <c r="L142" s="343"/>
      <c r="M142" s="289"/>
      <c r="N142" s="392"/>
      <c r="O142" s="408"/>
      <c r="P142" s="406">
        <f>P143+P144</f>
        <v>1538360.1324</v>
      </c>
      <c r="Q142" s="344">
        <f t="shared" ref="Q142:AC142" si="62">Q143+Q144</f>
        <v>0</v>
      </c>
      <c r="R142" s="344">
        <f t="shared" si="62"/>
        <v>0</v>
      </c>
      <c r="S142" s="344">
        <f t="shared" si="62"/>
        <v>0</v>
      </c>
      <c r="T142" s="344">
        <f t="shared" si="62"/>
        <v>0</v>
      </c>
      <c r="U142" s="344">
        <f t="shared" si="62"/>
        <v>0</v>
      </c>
      <c r="V142" s="344">
        <f t="shared" si="62"/>
        <v>0</v>
      </c>
      <c r="W142" s="344">
        <f t="shared" si="62"/>
        <v>0</v>
      </c>
      <c r="X142" s="344">
        <f t="shared" si="62"/>
        <v>0</v>
      </c>
      <c r="Y142" s="344">
        <f t="shared" si="62"/>
        <v>0</v>
      </c>
      <c r="Z142" s="344">
        <f t="shared" si="62"/>
        <v>1154067.01</v>
      </c>
      <c r="AA142" s="344">
        <f t="shared" si="62"/>
        <v>28851.675250000004</v>
      </c>
      <c r="AB142" s="344">
        <f t="shared" si="62"/>
        <v>1517490.3699999999</v>
      </c>
      <c r="AC142" s="344">
        <f t="shared" si="62"/>
        <v>75874.52</v>
      </c>
    </row>
    <row r="143" spans="1:34" ht="26.25" customHeight="1">
      <c r="A143" s="548" t="s">
        <v>260</v>
      </c>
      <c r="B143" s="278" t="s">
        <v>374</v>
      </c>
      <c r="C143" s="278" t="s">
        <v>176</v>
      </c>
      <c r="D143" s="279" t="s">
        <v>182</v>
      </c>
      <c r="E143" s="278" t="s">
        <v>376</v>
      </c>
      <c r="F143" s="278" t="s">
        <v>261</v>
      </c>
      <c r="G143" s="278"/>
      <c r="H143" s="307"/>
      <c r="I143" s="289"/>
      <c r="J143" s="343"/>
      <c r="K143" s="408"/>
      <c r="L143" s="343"/>
      <c r="M143" s="289"/>
      <c r="N143" s="392"/>
      <c r="O143" s="408"/>
      <c r="P143" s="406">
        <v>1181536.2</v>
      </c>
      <c r="Q143" s="344"/>
      <c r="R143" s="344"/>
      <c r="S143" s="344"/>
      <c r="T143" s="344"/>
      <c r="U143" s="344"/>
      <c r="V143" s="344"/>
      <c r="W143" s="344"/>
      <c r="X143" s="344"/>
      <c r="Y143" s="344"/>
      <c r="Z143" s="344">
        <v>952224</v>
      </c>
      <c r="AA143" s="344">
        <f>Z143*2.5%</f>
        <v>23805.600000000002</v>
      </c>
      <c r="AB143" s="344">
        <v>1165507.2</v>
      </c>
      <c r="AC143" s="290">
        <f>AB143*5%</f>
        <v>58275.360000000001</v>
      </c>
      <c r="AH143" s="315"/>
    </row>
    <row r="144" spans="1:34" ht="38.25">
      <c r="A144" s="548" t="s">
        <v>262</v>
      </c>
      <c r="B144" s="278" t="s">
        <v>374</v>
      </c>
      <c r="C144" s="278" t="s">
        <v>176</v>
      </c>
      <c r="D144" s="279" t="s">
        <v>182</v>
      </c>
      <c r="E144" s="278" t="s">
        <v>376</v>
      </c>
      <c r="F144" s="278" t="s">
        <v>263</v>
      </c>
      <c r="G144" s="278"/>
      <c r="H144" s="307"/>
      <c r="I144" s="289"/>
      <c r="J144" s="343"/>
      <c r="K144" s="408"/>
      <c r="L144" s="343"/>
      <c r="M144" s="289"/>
      <c r="N144" s="392"/>
      <c r="O144" s="408"/>
      <c r="P144" s="406">
        <f>P143*30.2%</f>
        <v>356823.93239999999</v>
      </c>
      <c r="Q144" s="344"/>
      <c r="R144" s="344"/>
      <c r="S144" s="344"/>
      <c r="T144" s="344"/>
      <c r="U144" s="344"/>
      <c r="V144" s="344"/>
      <c r="W144" s="344"/>
      <c r="X144" s="344"/>
      <c r="Y144" s="344"/>
      <c r="Z144" s="344">
        <v>201843.01</v>
      </c>
      <c r="AA144" s="344">
        <f>Z144*2.5%</f>
        <v>5046.0752500000008</v>
      </c>
      <c r="AB144" s="344">
        <v>351983.17</v>
      </c>
      <c r="AC144" s="290">
        <v>17599.16</v>
      </c>
      <c r="AH144" s="315"/>
    </row>
    <row r="145" spans="1:34">
      <c r="A145" s="548" t="s">
        <v>296</v>
      </c>
      <c r="B145" s="278" t="s">
        <v>374</v>
      </c>
      <c r="C145" s="278" t="s">
        <v>176</v>
      </c>
      <c r="D145" s="279" t="s">
        <v>182</v>
      </c>
      <c r="E145" s="278" t="s">
        <v>376</v>
      </c>
      <c r="F145" s="278" t="s">
        <v>297</v>
      </c>
      <c r="G145" s="278"/>
      <c r="H145" s="307"/>
      <c r="I145" s="289"/>
      <c r="J145" s="343"/>
      <c r="K145" s="408"/>
      <c r="L145" s="343"/>
      <c r="M145" s="289"/>
      <c r="N145" s="392"/>
      <c r="O145" s="408"/>
      <c r="P145" s="406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  <c r="AA145" s="344"/>
      <c r="AB145" s="344"/>
      <c r="AC145" s="292"/>
    </row>
    <row r="146" spans="1:34" ht="15.75">
      <c r="A146" s="569" t="s">
        <v>377</v>
      </c>
      <c r="B146" s="464" t="s">
        <v>374</v>
      </c>
      <c r="C146" s="464" t="s">
        <v>180</v>
      </c>
      <c r="D146" s="570" t="s">
        <v>176</v>
      </c>
      <c r="E146" s="464"/>
      <c r="F146" s="464"/>
      <c r="G146" s="464" t="s">
        <v>250</v>
      </c>
      <c r="H146" s="571"/>
      <c r="I146" s="572"/>
      <c r="J146" s="573"/>
      <c r="K146" s="574"/>
      <c r="L146" s="573"/>
      <c r="M146" s="572"/>
      <c r="N146" s="575"/>
      <c r="O146" s="574"/>
      <c r="P146" s="576">
        <f>P147</f>
        <v>66800</v>
      </c>
      <c r="Q146" s="334">
        <f t="shared" ref="Q146:AB146" si="63">Q147</f>
        <v>1615</v>
      </c>
      <c r="R146" s="334">
        <f t="shared" si="63"/>
        <v>1615</v>
      </c>
      <c r="S146" s="334">
        <f t="shared" si="63"/>
        <v>1615</v>
      </c>
      <c r="T146" s="334">
        <f t="shared" si="63"/>
        <v>1615</v>
      </c>
      <c r="U146" s="334">
        <f t="shared" si="63"/>
        <v>1615</v>
      </c>
      <c r="V146" s="334">
        <f t="shared" si="63"/>
        <v>1615</v>
      </c>
      <c r="W146" s="334">
        <f t="shared" si="63"/>
        <v>1615</v>
      </c>
      <c r="X146" s="334">
        <f t="shared" si="63"/>
        <v>1615</v>
      </c>
      <c r="Y146" s="334">
        <f t="shared" si="63"/>
        <v>1615</v>
      </c>
      <c r="Z146" s="577">
        <f t="shared" si="63"/>
        <v>49100</v>
      </c>
      <c r="AA146" s="577"/>
      <c r="AB146" s="577">
        <f t="shared" si="63"/>
        <v>49100</v>
      </c>
      <c r="AC146" s="292"/>
    </row>
    <row r="147" spans="1:34" ht="25.5" customHeight="1">
      <c r="A147" s="346" t="s">
        <v>248</v>
      </c>
      <c r="B147" s="278" t="s">
        <v>374</v>
      </c>
      <c r="C147" s="278" t="s">
        <v>180</v>
      </c>
      <c r="D147" s="279" t="s">
        <v>176</v>
      </c>
      <c r="E147" s="278"/>
      <c r="F147" s="278"/>
      <c r="G147" s="278" t="s">
        <v>250</v>
      </c>
      <c r="H147" s="307"/>
      <c r="I147" s="289"/>
      <c r="J147" s="343"/>
      <c r="K147" s="408"/>
      <c r="L147" s="343"/>
      <c r="M147" s="289"/>
      <c r="N147" s="392"/>
      <c r="O147" s="408"/>
      <c r="P147" s="465">
        <f>P148+P151</f>
        <v>66800</v>
      </c>
      <c r="Q147" s="344">
        <f t="shared" ref="Q147:AB147" si="64">Q148+Q151</f>
        <v>1615</v>
      </c>
      <c r="R147" s="344">
        <f t="shared" si="64"/>
        <v>1615</v>
      </c>
      <c r="S147" s="344">
        <f t="shared" si="64"/>
        <v>1615</v>
      </c>
      <c r="T147" s="344">
        <f t="shared" si="64"/>
        <v>1615</v>
      </c>
      <c r="U147" s="344">
        <f t="shared" si="64"/>
        <v>1615</v>
      </c>
      <c r="V147" s="344">
        <f t="shared" si="64"/>
        <v>1615</v>
      </c>
      <c r="W147" s="344">
        <f t="shared" si="64"/>
        <v>1615</v>
      </c>
      <c r="X147" s="344">
        <f t="shared" si="64"/>
        <v>1615</v>
      </c>
      <c r="Y147" s="344">
        <f t="shared" si="64"/>
        <v>1615</v>
      </c>
      <c r="Z147" s="344">
        <f t="shared" si="64"/>
        <v>49100</v>
      </c>
      <c r="AA147" s="344"/>
      <c r="AB147" s="344">
        <f t="shared" si="64"/>
        <v>49100</v>
      </c>
      <c r="AC147" s="292"/>
    </row>
    <row r="148" spans="1:34" ht="63.75">
      <c r="A148" s="277" t="s">
        <v>256</v>
      </c>
      <c r="B148" s="278" t="s">
        <v>374</v>
      </c>
      <c r="C148" s="278" t="s">
        <v>180</v>
      </c>
      <c r="D148" s="279" t="s">
        <v>176</v>
      </c>
      <c r="E148" s="278" t="s">
        <v>378</v>
      </c>
      <c r="F148" s="278" t="s">
        <v>257</v>
      </c>
      <c r="G148" s="278" t="s">
        <v>252</v>
      </c>
      <c r="H148" s="307"/>
      <c r="I148" s="289"/>
      <c r="J148" s="343"/>
      <c r="K148" s="408"/>
      <c r="L148" s="343"/>
      <c r="M148" s="289"/>
      <c r="N148" s="392"/>
      <c r="O148" s="408"/>
      <c r="P148" s="406">
        <f>P149+P150</f>
        <v>64293</v>
      </c>
      <c r="Q148" s="344">
        <f t="shared" ref="Q148:AB148" si="65">Q149+Q150</f>
        <v>0</v>
      </c>
      <c r="R148" s="344">
        <f t="shared" si="65"/>
        <v>0</v>
      </c>
      <c r="S148" s="344">
        <f t="shared" si="65"/>
        <v>0</v>
      </c>
      <c r="T148" s="344">
        <f t="shared" si="65"/>
        <v>0</v>
      </c>
      <c r="U148" s="344">
        <f t="shared" si="65"/>
        <v>0</v>
      </c>
      <c r="V148" s="344">
        <f t="shared" si="65"/>
        <v>0</v>
      </c>
      <c r="W148" s="344">
        <f t="shared" si="65"/>
        <v>0</v>
      </c>
      <c r="X148" s="344">
        <f t="shared" si="65"/>
        <v>0</v>
      </c>
      <c r="Y148" s="344">
        <f t="shared" si="65"/>
        <v>0</v>
      </c>
      <c r="Z148" s="344">
        <f t="shared" si="65"/>
        <v>46593</v>
      </c>
      <c r="AA148" s="344"/>
      <c r="AB148" s="344">
        <f t="shared" si="65"/>
        <v>46593</v>
      </c>
      <c r="AC148" s="292"/>
    </row>
    <row r="149" spans="1:34" ht="25.5">
      <c r="A149" s="548" t="s">
        <v>379</v>
      </c>
      <c r="B149" s="278" t="s">
        <v>374</v>
      </c>
      <c r="C149" s="278" t="s">
        <v>180</v>
      </c>
      <c r="D149" s="279" t="s">
        <v>176</v>
      </c>
      <c r="E149" s="278" t="s">
        <v>378</v>
      </c>
      <c r="F149" s="278" t="s">
        <v>261</v>
      </c>
      <c r="G149" s="278"/>
      <c r="H149" s="307"/>
      <c r="I149" s="289"/>
      <c r="J149" s="343"/>
      <c r="K149" s="408"/>
      <c r="L149" s="343"/>
      <c r="M149" s="289"/>
      <c r="N149" s="392"/>
      <c r="O149" s="408"/>
      <c r="P149" s="406">
        <v>49380.19</v>
      </c>
      <c r="Q149" s="344"/>
      <c r="R149" s="344"/>
      <c r="S149" s="344"/>
      <c r="T149" s="344"/>
      <c r="U149" s="344"/>
      <c r="V149" s="344"/>
      <c r="W149" s="344"/>
      <c r="X149" s="344"/>
      <c r="Y149" s="344"/>
      <c r="Z149" s="344">
        <v>35785.71</v>
      </c>
      <c r="AA149" s="344"/>
      <c r="AB149" s="344">
        <v>35785.71</v>
      </c>
      <c r="AC149" s="292"/>
      <c r="AH149" s="315"/>
    </row>
    <row r="150" spans="1:34" ht="38.25">
      <c r="A150" s="548" t="s">
        <v>380</v>
      </c>
      <c r="B150" s="278" t="s">
        <v>374</v>
      </c>
      <c r="C150" s="278" t="s">
        <v>180</v>
      </c>
      <c r="D150" s="279" t="s">
        <v>176</v>
      </c>
      <c r="E150" s="278" t="s">
        <v>378</v>
      </c>
      <c r="F150" s="278" t="s">
        <v>263</v>
      </c>
      <c r="G150" s="278"/>
      <c r="H150" s="307"/>
      <c r="I150" s="289"/>
      <c r="J150" s="343"/>
      <c r="K150" s="408"/>
      <c r="L150" s="343"/>
      <c r="M150" s="289"/>
      <c r="N150" s="392"/>
      <c r="O150" s="408"/>
      <c r="P150" s="406">
        <v>14912.81</v>
      </c>
      <c r="Q150" s="344"/>
      <c r="R150" s="344"/>
      <c r="S150" s="344"/>
      <c r="T150" s="344"/>
      <c r="U150" s="344"/>
      <c r="V150" s="344"/>
      <c r="W150" s="344"/>
      <c r="X150" s="344"/>
      <c r="Y150" s="344"/>
      <c r="Z150" s="344">
        <v>10807.29</v>
      </c>
      <c r="AA150" s="344"/>
      <c r="AB150" s="344">
        <v>10807.29</v>
      </c>
      <c r="AC150" s="292"/>
      <c r="AH150" s="315"/>
    </row>
    <row r="151" spans="1:34" ht="25.5">
      <c r="A151" s="277" t="s">
        <v>272</v>
      </c>
      <c r="B151" s="278" t="s">
        <v>374</v>
      </c>
      <c r="C151" s="278" t="s">
        <v>180</v>
      </c>
      <c r="D151" s="279" t="s">
        <v>176</v>
      </c>
      <c r="E151" s="278" t="s">
        <v>378</v>
      </c>
      <c r="F151" s="278" t="s">
        <v>277</v>
      </c>
      <c r="G151" s="278" t="s">
        <v>255</v>
      </c>
      <c r="H151" s="307"/>
      <c r="I151" s="289"/>
      <c r="J151" s="343"/>
      <c r="K151" s="408"/>
      <c r="L151" s="343"/>
      <c r="M151" s="289"/>
      <c r="N151" s="392"/>
      <c r="O151" s="408"/>
      <c r="P151" s="406">
        <v>2507</v>
      </c>
      <c r="Q151" s="344">
        <v>1615</v>
      </c>
      <c r="R151" s="344">
        <v>1615</v>
      </c>
      <c r="S151" s="344">
        <v>1615</v>
      </c>
      <c r="T151" s="344">
        <v>1615</v>
      </c>
      <c r="U151" s="344">
        <v>1615</v>
      </c>
      <c r="V151" s="344">
        <v>1615</v>
      </c>
      <c r="W151" s="344">
        <v>1615</v>
      </c>
      <c r="X151" s="344">
        <v>1615</v>
      </c>
      <c r="Y151" s="344">
        <v>1615</v>
      </c>
      <c r="Z151" s="344">
        <v>2507</v>
      </c>
      <c r="AA151" s="344"/>
      <c r="AB151" s="344">
        <v>2507</v>
      </c>
      <c r="AC151" s="292"/>
    </row>
    <row r="152" spans="1:34">
      <c r="A152" s="224"/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</row>
    <row r="153" spans="1:34">
      <c r="A153" s="224"/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</row>
    <row r="154" spans="1:34">
      <c r="A154" s="224"/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</row>
    <row r="155" spans="1:34">
      <c r="A155" s="224"/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</row>
    <row r="156" spans="1:34">
      <c r="A156" s="224"/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</row>
    <row r="157" spans="1:34">
      <c r="A157" s="224"/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</row>
    <row r="158" spans="1:34">
      <c r="A158" s="224"/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</row>
    <row r="159" spans="1:34">
      <c r="A159" s="224"/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</row>
    <row r="160" spans="1:34">
      <c r="A160" s="224"/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</row>
  </sheetData>
  <mergeCells count="25">
    <mergeCell ref="AC10:AC11"/>
    <mergeCell ref="U10:U11"/>
    <mergeCell ref="V10:V11"/>
    <mergeCell ref="W10:W11"/>
    <mergeCell ref="X10:X11"/>
    <mergeCell ref="Y10:Y11"/>
    <mergeCell ref="Z10:Z11"/>
    <mergeCell ref="A8:AB8"/>
    <mergeCell ref="A9:L9"/>
    <mergeCell ref="A10:A11"/>
    <mergeCell ref="B10:F10"/>
    <mergeCell ref="J10:J11"/>
    <mergeCell ref="K10:K11"/>
    <mergeCell ref="L10:L11"/>
    <mergeCell ref="M10:M11"/>
    <mergeCell ref="P10:P11"/>
    <mergeCell ref="T10:T11"/>
    <mergeCell ref="AA10:AA11"/>
    <mergeCell ref="AB10:AB11"/>
    <mergeCell ref="A7:AB7"/>
    <mergeCell ref="E1:AB1"/>
    <mergeCell ref="E2:AB2"/>
    <mergeCell ref="A3:AB3"/>
    <mergeCell ref="E4:AB4"/>
    <mergeCell ref="A5:AB5"/>
  </mergeCells>
  <pageMargins left="0.51181102362204722" right="0.15748031496062992" top="0" bottom="0.15748031496062992" header="0.15748031496062992" footer="0.1574803149606299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D53" sqref="D53"/>
    </sheetView>
  </sheetViews>
  <sheetFormatPr defaultRowHeight="12.75"/>
  <cols>
    <col min="1" max="1" width="50.28515625" style="466" customWidth="1"/>
    <col min="2" max="2" width="10.140625" style="466" customWidth="1"/>
    <col min="3" max="3" width="15.140625" style="466" customWidth="1"/>
    <col min="4" max="4" width="13.140625" style="466" customWidth="1"/>
    <col min="5" max="5" width="13.42578125" style="466" customWidth="1"/>
    <col min="6" max="6" width="12.5703125" style="466" customWidth="1"/>
    <col min="7" max="16384" width="9.140625" style="466"/>
  </cols>
  <sheetData>
    <row r="1" spans="1:8" ht="18" customHeight="1">
      <c r="A1" s="587" t="s">
        <v>381</v>
      </c>
      <c r="B1" s="587"/>
      <c r="C1" s="587"/>
      <c r="D1" s="587"/>
      <c r="E1" s="587"/>
      <c r="F1" s="587"/>
    </row>
    <row r="2" spans="1:8" ht="15" customHeight="1">
      <c r="A2" s="587" t="s">
        <v>167</v>
      </c>
      <c r="B2" s="587"/>
      <c r="C2" s="587"/>
      <c r="D2" s="587"/>
      <c r="E2" s="587"/>
      <c r="F2" s="587"/>
    </row>
    <row r="3" spans="1:8" ht="14.25" customHeight="1">
      <c r="A3" s="588" t="s">
        <v>475</v>
      </c>
      <c r="B3" s="588"/>
      <c r="C3" s="588"/>
      <c r="D3" s="588"/>
      <c r="E3" s="588"/>
      <c r="F3" s="588"/>
    </row>
    <row r="4" spans="1:8" ht="15.75" customHeight="1">
      <c r="A4" s="588" t="s">
        <v>168</v>
      </c>
      <c r="B4" s="588"/>
      <c r="C4" s="588"/>
      <c r="D4" s="588"/>
      <c r="E4" s="588"/>
      <c r="F4" s="588"/>
    </row>
    <row r="5" spans="1:8" ht="27.75" customHeight="1">
      <c r="A5" s="620" t="s">
        <v>382</v>
      </c>
      <c r="B5" s="620"/>
      <c r="C5" s="620"/>
      <c r="D5" s="620"/>
    </row>
    <row r="6" spans="1:8" ht="51" customHeight="1">
      <c r="A6" s="619" t="s">
        <v>383</v>
      </c>
      <c r="B6" s="619"/>
      <c r="C6" s="619"/>
      <c r="D6" s="619"/>
      <c r="E6" s="619"/>
    </row>
    <row r="7" spans="1:8">
      <c r="F7" s="467" t="s">
        <v>384</v>
      </c>
      <c r="G7" s="468"/>
      <c r="H7" s="468"/>
    </row>
    <row r="8" spans="1:8" ht="9.75" customHeight="1">
      <c r="A8" s="621" t="s">
        <v>6</v>
      </c>
      <c r="B8" s="621" t="s">
        <v>385</v>
      </c>
      <c r="C8" s="624" t="s">
        <v>386</v>
      </c>
      <c r="D8" s="627" t="s">
        <v>387</v>
      </c>
      <c r="E8" s="627"/>
      <c r="F8" s="627"/>
    </row>
    <row r="9" spans="1:8" ht="8.25" customHeight="1">
      <c r="A9" s="622"/>
      <c r="B9" s="622"/>
      <c r="C9" s="625"/>
      <c r="D9" s="627"/>
      <c r="E9" s="627"/>
      <c r="F9" s="627"/>
    </row>
    <row r="10" spans="1:8" ht="18" customHeight="1">
      <c r="A10" s="623"/>
      <c r="B10" s="623"/>
      <c r="C10" s="626"/>
      <c r="D10" s="469">
        <v>2023</v>
      </c>
      <c r="E10" s="469">
        <v>2024</v>
      </c>
      <c r="F10" s="469">
        <v>2025</v>
      </c>
    </row>
    <row r="11" spans="1:8" ht="12.75" customHeight="1">
      <c r="A11" s="470" t="s">
        <v>388</v>
      </c>
      <c r="B11" s="470">
        <v>2</v>
      </c>
      <c r="C11" s="470">
        <v>3</v>
      </c>
      <c r="D11" s="471">
        <v>4</v>
      </c>
      <c r="E11" s="471">
        <v>5</v>
      </c>
      <c r="F11" s="471">
        <v>6</v>
      </c>
    </row>
    <row r="12" spans="1:8" ht="12.75" customHeight="1">
      <c r="A12" s="472" t="s">
        <v>389</v>
      </c>
      <c r="B12" s="473">
        <v>122</v>
      </c>
      <c r="C12" s="474" t="s">
        <v>390</v>
      </c>
      <c r="D12" s="475">
        <f>D16+D21+D29+D34+D39</f>
        <v>459603535.75</v>
      </c>
      <c r="E12" s="475">
        <f>E16+E21+E29+E34</f>
        <v>40067759</v>
      </c>
      <c r="F12" s="475">
        <f>F16+F21+F29+F34</f>
        <v>39883478.060000002</v>
      </c>
    </row>
    <row r="13" spans="1:8" ht="39" hidden="1" customHeight="1">
      <c r="A13" s="476" t="s">
        <v>391</v>
      </c>
      <c r="B13" s="474" t="s">
        <v>247</v>
      </c>
      <c r="C13" s="474"/>
      <c r="D13" s="477">
        <f t="shared" ref="D13:F14" si="0">D14</f>
        <v>0</v>
      </c>
      <c r="E13" s="477">
        <f t="shared" si="0"/>
        <v>0</v>
      </c>
      <c r="F13" s="477">
        <f t="shared" si="0"/>
        <v>0</v>
      </c>
    </row>
    <row r="14" spans="1:8" ht="16.5" hidden="1" customHeight="1">
      <c r="A14" s="476" t="s">
        <v>392</v>
      </c>
      <c r="B14" s="474" t="s">
        <v>247</v>
      </c>
      <c r="C14" s="474" t="s">
        <v>393</v>
      </c>
      <c r="D14" s="477">
        <f t="shared" si="0"/>
        <v>0</v>
      </c>
      <c r="E14" s="477">
        <f t="shared" si="0"/>
        <v>0</v>
      </c>
      <c r="F14" s="477">
        <f t="shared" si="0"/>
        <v>0</v>
      </c>
    </row>
    <row r="15" spans="1:8" ht="27.75" hidden="1" customHeight="1">
      <c r="A15" s="288" t="s">
        <v>394</v>
      </c>
      <c r="B15" s="478" t="s">
        <v>247</v>
      </c>
      <c r="C15" s="478" t="s">
        <v>395</v>
      </c>
      <c r="D15" s="479"/>
      <c r="E15" s="479"/>
      <c r="F15" s="479"/>
    </row>
    <row r="16" spans="1:8" ht="54.75" customHeight="1">
      <c r="A16" s="480" t="s">
        <v>396</v>
      </c>
      <c r="B16" s="474" t="s">
        <v>247</v>
      </c>
      <c r="C16" s="474"/>
      <c r="D16" s="477">
        <f>D17</f>
        <v>35982811.32</v>
      </c>
      <c r="E16" s="477">
        <f t="shared" ref="E16:F16" si="1">E17</f>
        <v>33611490</v>
      </c>
      <c r="F16" s="477">
        <f t="shared" si="1"/>
        <v>33813510</v>
      </c>
    </row>
    <row r="17" spans="1:6" ht="18" customHeight="1">
      <c r="A17" s="476" t="s">
        <v>392</v>
      </c>
      <c r="B17" s="478" t="s">
        <v>247</v>
      </c>
      <c r="C17" s="474" t="s">
        <v>393</v>
      </c>
      <c r="D17" s="479">
        <f>D18+D19+D20</f>
        <v>35982811.32</v>
      </c>
      <c r="E17" s="479">
        <f t="shared" ref="E17:F17" si="2">E18+E19</f>
        <v>33611490</v>
      </c>
      <c r="F17" s="479">
        <f t="shared" si="2"/>
        <v>33813510</v>
      </c>
    </row>
    <row r="18" spans="1:6" ht="27.75" customHeight="1">
      <c r="A18" s="288" t="s">
        <v>397</v>
      </c>
      <c r="B18" s="478" t="s">
        <v>247</v>
      </c>
      <c r="C18" s="478" t="s">
        <v>398</v>
      </c>
      <c r="D18" s="479">
        <v>3164031.54</v>
      </c>
      <c r="E18" s="479">
        <v>2361490</v>
      </c>
      <c r="F18" s="479">
        <v>2563510</v>
      </c>
    </row>
    <row r="19" spans="1:6" ht="23.25" customHeight="1">
      <c r="A19" s="288" t="s">
        <v>472</v>
      </c>
      <c r="B19" s="478" t="s">
        <v>247</v>
      </c>
      <c r="C19" s="478" t="s">
        <v>474</v>
      </c>
      <c r="D19" s="479">
        <v>32330510</v>
      </c>
      <c r="E19" s="479">
        <v>31250000</v>
      </c>
      <c r="F19" s="479">
        <v>31250000</v>
      </c>
    </row>
    <row r="20" spans="1:6" ht="23.25" customHeight="1">
      <c r="A20" s="288" t="s">
        <v>343</v>
      </c>
      <c r="B20" s="478" t="s">
        <v>247</v>
      </c>
      <c r="C20" s="478" t="s">
        <v>400</v>
      </c>
      <c r="D20" s="479">
        <v>488269.78</v>
      </c>
      <c r="E20" s="479"/>
      <c r="F20" s="479"/>
    </row>
    <row r="21" spans="1:6" ht="19.5" customHeight="1">
      <c r="A21" s="476" t="s">
        <v>201</v>
      </c>
      <c r="B21" s="474" t="s">
        <v>247</v>
      </c>
      <c r="C21" s="474" t="s">
        <v>393</v>
      </c>
      <c r="D21" s="477">
        <f>D23+D22+D27</f>
        <v>5433411.7400000002</v>
      </c>
      <c r="E21" s="477">
        <f>E23+E22+E27</f>
        <v>2216800</v>
      </c>
      <c r="F21" s="477">
        <f>F23+F22+F27</f>
        <v>1816800</v>
      </c>
    </row>
    <row r="22" spans="1:6" ht="31.5" customHeight="1">
      <c r="A22" s="288" t="s">
        <v>340</v>
      </c>
      <c r="B22" s="478" t="s">
        <v>247</v>
      </c>
      <c r="C22" s="478" t="s">
        <v>399</v>
      </c>
      <c r="D22" s="479">
        <v>559855.52</v>
      </c>
      <c r="E22" s="479">
        <v>1200000</v>
      </c>
      <c r="F22" s="479">
        <v>800000</v>
      </c>
    </row>
    <row r="23" spans="1:6" ht="27.75" customHeight="1">
      <c r="A23" s="288" t="s">
        <v>343</v>
      </c>
      <c r="B23" s="478" t="s">
        <v>247</v>
      </c>
      <c r="C23" s="478" t="s">
        <v>400</v>
      </c>
      <c r="D23" s="479">
        <v>1679856.22</v>
      </c>
      <c r="E23" s="479">
        <v>1016800</v>
      </c>
      <c r="F23" s="481">
        <v>1016800</v>
      </c>
    </row>
    <row r="24" spans="1:6" ht="29.25" hidden="1" customHeight="1">
      <c r="A24" s="476" t="s">
        <v>401</v>
      </c>
      <c r="B24" s="474" t="s">
        <v>247</v>
      </c>
      <c r="C24" s="474"/>
      <c r="D24" s="477">
        <f>SUM(D25)</f>
        <v>0</v>
      </c>
      <c r="E24" s="477">
        <f>SUM(E25)</f>
        <v>0</v>
      </c>
      <c r="F24" s="482">
        <f>SUM(F25)</f>
        <v>0</v>
      </c>
    </row>
    <row r="25" spans="1:6" ht="15" hidden="1" customHeight="1">
      <c r="A25" s="476" t="s">
        <v>392</v>
      </c>
      <c r="B25" s="474" t="s">
        <v>247</v>
      </c>
      <c r="C25" s="474" t="s">
        <v>393</v>
      </c>
      <c r="D25" s="477">
        <f>SUM(D26:D26)</f>
        <v>0</v>
      </c>
      <c r="E25" s="483">
        <f>SUM(E26:E26)</f>
        <v>0</v>
      </c>
      <c r="F25" s="484">
        <f>SUM(F26:F26)</f>
        <v>0</v>
      </c>
    </row>
    <row r="26" spans="1:6" ht="40.5" hidden="1" customHeight="1">
      <c r="A26" s="288" t="s">
        <v>402</v>
      </c>
      <c r="B26" s="478" t="s">
        <v>247</v>
      </c>
      <c r="C26" s="478" t="s">
        <v>399</v>
      </c>
      <c r="D26" s="481"/>
      <c r="E26" s="485"/>
      <c r="F26" s="486"/>
    </row>
    <row r="27" spans="1:6" ht="25.5" customHeight="1">
      <c r="A27" s="487" t="s">
        <v>403</v>
      </c>
      <c r="B27" s="488" t="s">
        <v>247</v>
      </c>
      <c r="C27" s="489" t="s">
        <v>393</v>
      </c>
      <c r="D27" s="490">
        <f>D28</f>
        <v>3193700</v>
      </c>
      <c r="E27" s="490"/>
      <c r="F27" s="490"/>
    </row>
    <row r="28" spans="1:6" ht="17.25" customHeight="1">
      <c r="A28" s="346" t="s">
        <v>404</v>
      </c>
      <c r="B28" s="491" t="s">
        <v>247</v>
      </c>
      <c r="C28" s="491" t="s">
        <v>405</v>
      </c>
      <c r="D28" s="492">
        <v>3193700</v>
      </c>
      <c r="E28" s="492"/>
      <c r="F28" s="492"/>
    </row>
    <row r="29" spans="1:6" ht="28.5" customHeight="1">
      <c r="A29" s="493" t="s">
        <v>406</v>
      </c>
      <c r="B29" s="494" t="s">
        <v>247</v>
      </c>
      <c r="C29" s="494"/>
      <c r="D29" s="475">
        <f>D30</f>
        <v>394831629.99000001</v>
      </c>
      <c r="E29" s="475">
        <f>E30</f>
        <v>0</v>
      </c>
      <c r="F29" s="475">
        <f>F30</f>
        <v>0</v>
      </c>
    </row>
    <row r="30" spans="1:6" ht="18.75" customHeight="1">
      <c r="A30" s="476" t="s">
        <v>392</v>
      </c>
      <c r="B30" s="478" t="s">
        <v>247</v>
      </c>
      <c r="C30" s="474" t="s">
        <v>393</v>
      </c>
      <c r="D30" s="479">
        <f>D31+D32+D33</f>
        <v>394831629.99000001</v>
      </c>
      <c r="E30" s="479">
        <f>E31+E32+E33</f>
        <v>0</v>
      </c>
      <c r="F30" s="479">
        <f>F31+F32+F33</f>
        <v>0</v>
      </c>
    </row>
    <row r="31" spans="1:6" ht="40.5" customHeight="1">
      <c r="A31" s="288" t="s">
        <v>407</v>
      </c>
      <c r="B31" s="478" t="s">
        <v>247</v>
      </c>
      <c r="C31" s="478" t="s">
        <v>408</v>
      </c>
      <c r="D31" s="479">
        <v>394831629.99000001</v>
      </c>
      <c r="E31" s="479"/>
      <c r="F31" s="495"/>
    </row>
    <row r="32" spans="1:6" ht="24.75" hidden="1" customHeight="1">
      <c r="A32" s="288"/>
      <c r="B32" s="478"/>
      <c r="C32" s="478"/>
      <c r="D32" s="479"/>
      <c r="E32" s="479"/>
      <c r="F32" s="479"/>
    </row>
    <row r="33" spans="1:6" ht="46.5" hidden="1" customHeight="1">
      <c r="A33" s="277"/>
      <c r="B33" s="478"/>
      <c r="C33" s="478"/>
      <c r="D33" s="479"/>
      <c r="E33" s="479"/>
      <c r="F33" s="479"/>
    </row>
    <row r="34" spans="1:6" ht="28.5" customHeight="1">
      <c r="A34" s="476" t="s">
        <v>409</v>
      </c>
      <c r="B34" s="474" t="s">
        <v>247</v>
      </c>
      <c r="C34" s="474"/>
      <c r="D34" s="477">
        <f>D35</f>
        <v>22756682.699999999</v>
      </c>
      <c r="E34" s="477">
        <f>E35</f>
        <v>4239469</v>
      </c>
      <c r="F34" s="477">
        <f>F35</f>
        <v>4253168.0599999996</v>
      </c>
    </row>
    <row r="35" spans="1:6" ht="15.75" customHeight="1">
      <c r="A35" s="476" t="s">
        <v>392</v>
      </c>
      <c r="B35" s="474" t="s">
        <v>247</v>
      </c>
      <c r="C35" s="474" t="s">
        <v>393</v>
      </c>
      <c r="D35" s="477">
        <f>SUM(D36:D37)</f>
        <v>22756682.699999999</v>
      </c>
      <c r="E35" s="477">
        <f>SUM(E36:E36)</f>
        <v>4239469</v>
      </c>
      <c r="F35" s="477">
        <f>SUM(F36:F36)</f>
        <v>4253168.0599999996</v>
      </c>
    </row>
    <row r="36" spans="1:6" ht="39.75" customHeight="1">
      <c r="A36" s="288" t="s">
        <v>410</v>
      </c>
      <c r="B36" s="478" t="s">
        <v>247</v>
      </c>
      <c r="C36" s="478" t="s">
        <v>411</v>
      </c>
      <c r="D36" s="479">
        <v>4442282.7</v>
      </c>
      <c r="E36" s="479">
        <v>4239469</v>
      </c>
      <c r="F36" s="479">
        <v>4253168.0599999996</v>
      </c>
    </row>
    <row r="37" spans="1:6" ht="30" customHeight="1">
      <c r="A37" s="288" t="s">
        <v>412</v>
      </c>
      <c r="B37" s="478" t="s">
        <v>247</v>
      </c>
      <c r="C37" s="478" t="s">
        <v>413</v>
      </c>
      <c r="D37" s="479">
        <v>18314400</v>
      </c>
      <c r="E37" s="479">
        <v>0</v>
      </c>
      <c r="F37" s="479">
        <v>0</v>
      </c>
    </row>
    <row r="38" spans="1:6" ht="25.5" hidden="1" customHeight="1">
      <c r="A38" s="288" t="s">
        <v>414</v>
      </c>
      <c r="B38" s="478" t="s">
        <v>247</v>
      </c>
      <c r="C38" s="478" t="s">
        <v>415</v>
      </c>
      <c r="D38" s="479"/>
      <c r="E38" s="479"/>
      <c r="F38" s="479"/>
    </row>
    <row r="39" spans="1:6" ht="25.5" customHeight="1">
      <c r="A39" s="476" t="s">
        <v>392</v>
      </c>
      <c r="B39" s="474" t="s">
        <v>247</v>
      </c>
      <c r="C39" s="474" t="s">
        <v>393</v>
      </c>
      <c r="D39" s="477">
        <f>D40</f>
        <v>599000</v>
      </c>
      <c r="E39" s="479"/>
      <c r="F39" s="479"/>
    </row>
    <row r="40" spans="1:6" ht="25.5" customHeight="1">
      <c r="A40" s="288" t="s">
        <v>483</v>
      </c>
      <c r="B40" s="478" t="s">
        <v>247</v>
      </c>
      <c r="C40" s="478" t="s">
        <v>484</v>
      </c>
      <c r="D40" s="479">
        <v>599000</v>
      </c>
      <c r="E40" s="479"/>
      <c r="F40" s="479"/>
    </row>
    <row r="41" spans="1:6" ht="26.25" customHeight="1">
      <c r="A41" s="476" t="s">
        <v>248</v>
      </c>
      <c r="B41" s="474" t="s">
        <v>247</v>
      </c>
      <c r="C41" s="474" t="s">
        <v>390</v>
      </c>
      <c r="D41" s="477">
        <f>D42+D53</f>
        <v>20523662.699999999</v>
      </c>
      <c r="E41" s="477">
        <f>E42+E53</f>
        <v>13140705.5</v>
      </c>
      <c r="F41" s="477">
        <f>F42+F53</f>
        <v>14246657.440000001</v>
      </c>
    </row>
    <row r="42" spans="1:6" ht="14.25" customHeight="1">
      <c r="A42" s="476" t="s">
        <v>246</v>
      </c>
      <c r="B42" s="474" t="s">
        <v>247</v>
      </c>
      <c r="C42" s="474" t="s">
        <v>390</v>
      </c>
      <c r="D42" s="477">
        <f>D43</f>
        <v>18938502.57</v>
      </c>
      <c r="E42" s="477">
        <f>E43</f>
        <v>11937538.49</v>
      </c>
      <c r="F42" s="477">
        <f>F43</f>
        <v>12680067.07</v>
      </c>
    </row>
    <row r="43" spans="1:6" ht="24.75" customHeight="1">
      <c r="A43" s="288" t="s">
        <v>416</v>
      </c>
      <c r="B43" s="478" t="s">
        <v>247</v>
      </c>
      <c r="C43" s="478" t="s">
        <v>417</v>
      </c>
      <c r="D43" s="479">
        <f>D44+D45+D46+D47+D50+D51</f>
        <v>18938502.57</v>
      </c>
      <c r="E43" s="479">
        <f>E44+E45+E46+E47+E50+E51</f>
        <v>11937538.49</v>
      </c>
      <c r="F43" s="479">
        <f>F44+F45+F46+F47+F50+F51</f>
        <v>12680067.07</v>
      </c>
    </row>
    <row r="44" spans="1:6" ht="15.75" customHeight="1">
      <c r="A44" s="288" t="s">
        <v>418</v>
      </c>
      <c r="B44" s="478" t="s">
        <v>247</v>
      </c>
      <c r="C44" s="478" t="s">
        <v>276</v>
      </c>
      <c r="D44" s="479">
        <v>2401072.7999999998</v>
      </c>
      <c r="E44" s="479">
        <v>2156029.9700000002</v>
      </c>
      <c r="F44" s="479">
        <v>2156029.9700000002</v>
      </c>
    </row>
    <row r="45" spans="1:6" ht="38.25" customHeight="1">
      <c r="A45" s="288" t="s">
        <v>419</v>
      </c>
      <c r="B45" s="478" t="s">
        <v>247</v>
      </c>
      <c r="C45" s="478" t="s">
        <v>420</v>
      </c>
      <c r="D45" s="479">
        <v>15278399.890000001</v>
      </c>
      <c r="E45" s="479">
        <v>8739944.5199999996</v>
      </c>
      <c r="F45" s="479">
        <v>9252237.0999999996</v>
      </c>
    </row>
    <row r="46" spans="1:6" ht="28.5" customHeight="1">
      <c r="A46" s="288" t="s">
        <v>421</v>
      </c>
      <c r="B46" s="478" t="s">
        <v>247</v>
      </c>
      <c r="C46" s="478" t="s">
        <v>422</v>
      </c>
      <c r="D46" s="479">
        <v>434200</v>
      </c>
      <c r="E46" s="479">
        <v>454900</v>
      </c>
      <c r="F46" s="479">
        <v>471800</v>
      </c>
    </row>
    <row r="47" spans="1:6" ht="27" customHeight="1">
      <c r="A47" s="288" t="s">
        <v>423</v>
      </c>
      <c r="B47" s="478" t="s">
        <v>247</v>
      </c>
      <c r="C47" s="478" t="s">
        <v>424</v>
      </c>
      <c r="D47" s="479">
        <v>731424</v>
      </c>
      <c r="E47" s="479">
        <v>586664</v>
      </c>
      <c r="F47" s="479">
        <v>800000</v>
      </c>
    </row>
    <row r="48" spans="1:6" ht="18.75" hidden="1" customHeight="1">
      <c r="A48" s="288" t="s">
        <v>425</v>
      </c>
      <c r="B48" s="478" t="s">
        <v>247</v>
      </c>
      <c r="C48" s="478" t="s">
        <v>426</v>
      </c>
      <c r="D48" s="479"/>
      <c r="E48" s="479"/>
      <c r="F48" s="479"/>
    </row>
    <row r="49" spans="1:6" ht="17.25" hidden="1" customHeight="1">
      <c r="A49" s="288" t="s">
        <v>201</v>
      </c>
      <c r="B49" s="478" t="s">
        <v>247</v>
      </c>
      <c r="C49" s="478" t="s">
        <v>427</v>
      </c>
      <c r="D49" s="479"/>
      <c r="E49" s="479"/>
      <c r="F49" s="479"/>
    </row>
    <row r="50" spans="1:6" ht="14.25" customHeight="1">
      <c r="A50" s="288" t="s">
        <v>428</v>
      </c>
      <c r="B50" s="478" t="s">
        <v>247</v>
      </c>
      <c r="C50" s="478" t="s">
        <v>429</v>
      </c>
      <c r="D50" s="479">
        <v>93405.88</v>
      </c>
      <c r="E50" s="479"/>
      <c r="F50" s="479"/>
    </row>
    <row r="51" spans="1:6" ht="14.25" hidden="1" customHeight="1">
      <c r="A51" s="288"/>
      <c r="B51" s="478"/>
      <c r="C51" s="478"/>
      <c r="D51" s="479"/>
      <c r="E51" s="479"/>
      <c r="F51" s="479"/>
    </row>
    <row r="52" spans="1:6" ht="53.25" hidden="1" customHeight="1">
      <c r="A52" s="288" t="s">
        <v>333</v>
      </c>
      <c r="B52" s="478" t="s">
        <v>247</v>
      </c>
      <c r="C52" s="478" t="s">
        <v>430</v>
      </c>
      <c r="D52" s="479"/>
      <c r="E52" s="479"/>
      <c r="F52" s="479"/>
    </row>
    <row r="53" spans="1:6" ht="14.25" customHeight="1">
      <c r="A53" s="476" t="s">
        <v>373</v>
      </c>
      <c r="B53" s="474" t="s">
        <v>374</v>
      </c>
      <c r="C53" s="474" t="s">
        <v>390</v>
      </c>
      <c r="D53" s="477">
        <f>D54+D55</f>
        <v>1585160.13</v>
      </c>
      <c r="E53" s="477">
        <f>E54+E55</f>
        <v>1203167.01</v>
      </c>
      <c r="F53" s="477">
        <f>F54+F55</f>
        <v>1566590.37</v>
      </c>
    </row>
    <row r="54" spans="1:6" ht="39.75" customHeight="1">
      <c r="A54" s="288" t="s">
        <v>431</v>
      </c>
      <c r="B54" s="478" t="s">
        <v>374</v>
      </c>
      <c r="C54" s="478" t="s">
        <v>432</v>
      </c>
      <c r="D54" s="479">
        <v>1518360.13</v>
      </c>
      <c r="E54" s="479">
        <v>1154067.01</v>
      </c>
      <c r="F54" s="479">
        <v>1517490.37</v>
      </c>
    </row>
    <row r="55" spans="1:6" ht="26.25" customHeight="1">
      <c r="A55" s="288" t="s">
        <v>433</v>
      </c>
      <c r="B55" s="478" t="s">
        <v>374</v>
      </c>
      <c r="C55" s="478" t="s">
        <v>434</v>
      </c>
      <c r="D55" s="479">
        <v>66800</v>
      </c>
      <c r="E55" s="479">
        <v>49100</v>
      </c>
      <c r="F55" s="479">
        <v>49100</v>
      </c>
    </row>
    <row r="56" spans="1:6" ht="14.25" customHeight="1">
      <c r="A56" s="288"/>
      <c r="B56" s="478"/>
      <c r="C56" s="478"/>
      <c r="D56" s="479"/>
      <c r="E56" s="479"/>
      <c r="F56" s="479"/>
    </row>
    <row r="57" spans="1:6">
      <c r="A57" s="628" t="s">
        <v>435</v>
      </c>
      <c r="B57" s="628"/>
      <c r="C57" s="628"/>
      <c r="D57" s="496">
        <f>D12+D41</f>
        <v>480127198.44999999</v>
      </c>
      <c r="E57" s="496">
        <f>E12+E41</f>
        <v>53208464.5</v>
      </c>
      <c r="F57" s="496">
        <f>F12+F41</f>
        <v>54130135.5</v>
      </c>
    </row>
  </sheetData>
  <mergeCells count="11">
    <mergeCell ref="A8:A10"/>
    <mergeCell ref="B8:B10"/>
    <mergeCell ref="C8:C10"/>
    <mergeCell ref="D8:F9"/>
    <mergeCell ref="A57:C57"/>
    <mergeCell ref="A6:E6"/>
    <mergeCell ref="A1:F1"/>
    <mergeCell ref="A2:F2"/>
    <mergeCell ref="A3:F3"/>
    <mergeCell ref="A4:F4"/>
    <mergeCell ref="A5:D5"/>
  </mergeCells>
  <pageMargins left="0.39370078740157483" right="0.39370078740157483" top="0.39370078740157483" bottom="0.39370078740157483" header="0" footer="0"/>
  <pageSetup paperSize="9" scale="6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workbookViewId="0"/>
  </sheetViews>
  <sheetFormatPr defaultRowHeight="12.75"/>
  <cols>
    <col min="1" max="1" width="9.140625" style="498"/>
    <col min="2" max="2" width="15.7109375" style="498" customWidth="1"/>
    <col min="3" max="3" width="9.140625" style="498"/>
    <col min="4" max="4" width="13.85546875" style="498" customWidth="1"/>
    <col min="5" max="5" width="31" style="498" customWidth="1"/>
    <col min="6" max="6" width="14" style="498" customWidth="1"/>
    <col min="7" max="7" width="12.28515625" style="498" hidden="1" customWidth="1"/>
    <col min="8" max="8" width="14.5703125" style="498" hidden="1" customWidth="1"/>
    <col min="9" max="10" width="15" style="498" customWidth="1"/>
    <col min="11" max="16384" width="9.140625" style="498"/>
  </cols>
  <sheetData>
    <row r="1" spans="1:25" ht="15.75">
      <c r="A1" s="497"/>
      <c r="B1" s="497"/>
      <c r="C1" s="497"/>
      <c r="D1" s="497"/>
      <c r="E1" s="587" t="s">
        <v>436</v>
      </c>
      <c r="F1" s="587"/>
      <c r="G1" s="587"/>
      <c r="H1" s="587"/>
      <c r="I1" s="587"/>
      <c r="J1" s="587"/>
      <c r="K1" s="219"/>
      <c r="L1" s="219"/>
      <c r="M1" s="219"/>
      <c r="N1" s="219"/>
      <c r="O1"/>
      <c r="P1" s="219"/>
      <c r="Q1" s="219"/>
      <c r="R1" s="219"/>
      <c r="S1" s="219"/>
      <c r="T1" s="219"/>
      <c r="U1" s="222"/>
      <c r="V1" s="219"/>
      <c r="W1" s="219"/>
      <c r="X1" s="219"/>
      <c r="Y1" s="219"/>
    </row>
    <row r="2" spans="1:25" ht="15.75">
      <c r="A2" s="497"/>
      <c r="B2" s="497"/>
      <c r="C2" s="497"/>
      <c r="D2" s="497"/>
      <c r="E2" s="587" t="s">
        <v>167</v>
      </c>
      <c r="F2" s="587"/>
      <c r="G2" s="587"/>
      <c r="H2" s="587"/>
      <c r="I2" s="587"/>
      <c r="J2" s="587"/>
      <c r="K2" s="219"/>
      <c r="L2" s="219"/>
      <c r="M2" s="219"/>
      <c r="N2" s="219"/>
      <c r="O2"/>
      <c r="P2" s="219"/>
      <c r="Q2" s="219"/>
      <c r="R2" s="219"/>
      <c r="S2" s="219"/>
      <c r="T2" s="219"/>
      <c r="U2" s="222"/>
      <c r="V2" s="219"/>
      <c r="W2" s="219"/>
      <c r="X2" s="219"/>
      <c r="Y2" s="219"/>
    </row>
    <row r="3" spans="1:25" ht="15.75">
      <c r="A3" s="497"/>
      <c r="B3" s="497"/>
      <c r="C3" s="497"/>
      <c r="D3" s="497"/>
      <c r="E3" s="588" t="s">
        <v>475</v>
      </c>
      <c r="F3" s="588"/>
      <c r="G3" s="588"/>
      <c r="H3" s="588"/>
      <c r="I3" s="588"/>
      <c r="J3" s="588"/>
      <c r="K3" s="219"/>
      <c r="L3" s="219"/>
      <c r="M3" s="219"/>
      <c r="N3" s="219"/>
      <c r="O3"/>
      <c r="P3" s="221"/>
      <c r="Q3" s="219"/>
      <c r="R3" s="219"/>
      <c r="S3" s="219"/>
      <c r="T3" s="219"/>
      <c r="U3" s="499"/>
      <c r="V3" s="219"/>
      <c r="W3" s="219"/>
      <c r="X3" s="219"/>
      <c r="Y3" s="219"/>
    </row>
    <row r="4" spans="1:25" ht="15.75">
      <c r="A4" s="497"/>
      <c r="B4" s="497"/>
      <c r="C4" s="497"/>
      <c r="D4" s="497"/>
      <c r="E4" s="588" t="s">
        <v>168</v>
      </c>
      <c r="F4" s="588"/>
      <c r="G4" s="588"/>
      <c r="H4" s="588"/>
      <c r="I4" s="588"/>
      <c r="J4" s="588"/>
      <c r="K4" s="219"/>
      <c r="L4" s="219"/>
      <c r="M4" s="219"/>
      <c r="N4" s="219"/>
      <c r="O4"/>
      <c r="P4" s="221"/>
      <c r="Q4" s="219"/>
      <c r="R4" s="219"/>
      <c r="S4" s="219"/>
      <c r="T4" s="219"/>
      <c r="U4" s="499"/>
      <c r="V4" s="219"/>
      <c r="W4" s="219"/>
      <c r="X4" s="219"/>
      <c r="Y4" s="219"/>
    </row>
    <row r="5" spans="1:25" ht="15.75">
      <c r="A5" s="497"/>
      <c r="B5" s="497"/>
      <c r="C5" s="497"/>
      <c r="D5" s="497"/>
      <c r="E5" s="587"/>
      <c r="F5" s="587"/>
      <c r="G5" s="587"/>
      <c r="H5" s="587"/>
      <c r="I5" s="587"/>
      <c r="J5" s="587"/>
      <c r="K5" s="219"/>
      <c r="L5" s="219"/>
      <c r="M5" s="219"/>
      <c r="N5" s="219"/>
      <c r="O5"/>
      <c r="P5" s="221"/>
      <c r="Q5" s="219"/>
      <c r="R5" s="219"/>
      <c r="S5" s="219"/>
      <c r="T5" s="219"/>
      <c r="U5" s="499"/>
      <c r="V5" s="219"/>
      <c r="W5" s="219"/>
      <c r="X5" s="219"/>
      <c r="Y5" s="219"/>
    </row>
    <row r="6" spans="1:25" ht="15.75">
      <c r="A6" s="497"/>
      <c r="B6" s="497"/>
      <c r="C6" s="497"/>
      <c r="D6" s="497"/>
      <c r="E6" s="500"/>
      <c r="I6" s="219"/>
      <c r="J6" s="219"/>
      <c r="K6" s="219"/>
      <c r="L6" s="219"/>
      <c r="M6" s="219"/>
      <c r="N6" s="219"/>
      <c r="O6"/>
      <c r="P6" s="221"/>
      <c r="Q6" s="219"/>
      <c r="R6" s="219"/>
      <c r="S6" s="219"/>
      <c r="T6" s="219"/>
      <c r="U6" s="499"/>
      <c r="V6" s="219"/>
      <c r="W6" s="219"/>
      <c r="X6" s="219"/>
      <c r="Y6" s="219"/>
    </row>
    <row r="7" spans="1:25" ht="15">
      <c r="A7" s="497"/>
      <c r="B7" s="497"/>
      <c r="C7" s="497"/>
      <c r="D7" s="497"/>
      <c r="E7" s="497"/>
      <c r="F7" s="497"/>
      <c r="G7" s="497"/>
    </row>
    <row r="8" spans="1:25" ht="15">
      <c r="A8" s="497"/>
      <c r="B8" s="497"/>
      <c r="C8" s="497"/>
      <c r="D8" s="497"/>
      <c r="E8" s="497"/>
      <c r="F8" s="497"/>
      <c r="G8" s="497"/>
    </row>
    <row r="9" spans="1:25" ht="33" customHeight="1">
      <c r="A9" s="632" t="s">
        <v>437</v>
      </c>
      <c r="B9" s="632"/>
      <c r="C9" s="632"/>
      <c r="D9" s="632"/>
      <c r="E9" s="632"/>
      <c r="F9" s="632"/>
      <c r="G9" s="501"/>
    </row>
    <row r="10" spans="1:25" ht="15">
      <c r="A10" s="633"/>
      <c r="B10" s="633"/>
      <c r="C10" s="633"/>
      <c r="D10" s="633"/>
      <c r="E10" s="633"/>
      <c r="F10" s="501"/>
      <c r="G10" s="501"/>
    </row>
    <row r="11" spans="1:25" ht="15">
      <c r="A11" s="497"/>
      <c r="B11" s="633"/>
      <c r="C11" s="633"/>
      <c r="D11" s="633"/>
      <c r="E11" s="633"/>
      <c r="F11" s="633"/>
      <c r="G11" s="497"/>
      <c r="J11" s="498" t="s">
        <v>438</v>
      </c>
    </row>
    <row r="12" spans="1:25" ht="32.25" customHeight="1">
      <c r="A12" s="634" t="s">
        <v>6</v>
      </c>
      <c r="B12" s="634"/>
      <c r="C12" s="634"/>
      <c r="D12" s="634"/>
      <c r="E12" s="502" t="s">
        <v>439</v>
      </c>
      <c r="F12" s="503" t="s">
        <v>440</v>
      </c>
      <c r="G12" s="504" t="s">
        <v>441</v>
      </c>
      <c r="H12" s="504" t="s">
        <v>13</v>
      </c>
      <c r="I12" s="503" t="s">
        <v>442</v>
      </c>
      <c r="J12" s="503" t="s">
        <v>443</v>
      </c>
    </row>
    <row r="13" spans="1:25" ht="32.25" customHeight="1">
      <c r="A13" s="635">
        <v>1</v>
      </c>
      <c r="B13" s="636"/>
      <c r="C13" s="636"/>
      <c r="D13" s="637"/>
      <c r="E13" s="505">
        <v>2</v>
      </c>
      <c r="F13" s="506">
        <v>3</v>
      </c>
      <c r="G13" s="506">
        <v>4</v>
      </c>
      <c r="H13" s="507">
        <v>5</v>
      </c>
      <c r="I13" s="508">
        <v>4</v>
      </c>
      <c r="J13" s="508">
        <v>5</v>
      </c>
    </row>
    <row r="14" spans="1:25" ht="37.5" customHeight="1">
      <c r="A14" s="629" t="s">
        <v>444</v>
      </c>
      <c r="B14" s="630"/>
      <c r="C14" s="630"/>
      <c r="D14" s="631"/>
      <c r="E14" s="509" t="s">
        <v>445</v>
      </c>
      <c r="F14" s="510">
        <f>F16+F18</f>
        <v>647.5</v>
      </c>
      <c r="G14" s="510">
        <f>G16</f>
        <v>0</v>
      </c>
      <c r="H14" s="510">
        <f>H16</f>
        <v>0</v>
      </c>
      <c r="I14" s="510">
        <f>I16</f>
        <v>782</v>
      </c>
      <c r="J14" s="510">
        <f>J16</f>
        <v>824.1</v>
      </c>
    </row>
    <row r="15" spans="1:25" ht="37.5" customHeight="1">
      <c r="A15" s="629" t="s">
        <v>446</v>
      </c>
      <c r="B15" s="630"/>
      <c r="C15" s="630"/>
      <c r="D15" s="631"/>
      <c r="E15" s="509" t="s">
        <v>447</v>
      </c>
      <c r="F15" s="510">
        <f t="shared" ref="F15:J16" si="0">F16</f>
        <v>0</v>
      </c>
      <c r="G15" s="510">
        <f t="shared" si="0"/>
        <v>0</v>
      </c>
      <c r="H15" s="510">
        <f t="shared" si="0"/>
        <v>0</v>
      </c>
      <c r="I15" s="510">
        <f t="shared" si="0"/>
        <v>782</v>
      </c>
      <c r="J15" s="510">
        <f t="shared" si="0"/>
        <v>824.1</v>
      </c>
    </row>
    <row r="16" spans="1:25" ht="46.5" customHeight="1">
      <c r="A16" s="639" t="s">
        <v>448</v>
      </c>
      <c r="B16" s="640"/>
      <c r="C16" s="640"/>
      <c r="D16" s="641"/>
      <c r="E16" s="511" t="s">
        <v>449</v>
      </c>
      <c r="F16" s="510">
        <f t="shared" si="0"/>
        <v>0</v>
      </c>
      <c r="G16" s="510">
        <f t="shared" si="0"/>
        <v>0</v>
      </c>
      <c r="H16" s="510">
        <f t="shared" si="0"/>
        <v>0</v>
      </c>
      <c r="I16" s="510">
        <f t="shared" si="0"/>
        <v>782</v>
      </c>
      <c r="J16" s="510">
        <f t="shared" si="0"/>
        <v>824.1</v>
      </c>
    </row>
    <row r="17" spans="1:10" ht="46.5" customHeight="1">
      <c r="A17" s="639" t="s">
        <v>450</v>
      </c>
      <c r="B17" s="640"/>
      <c r="C17" s="640"/>
      <c r="D17" s="641"/>
      <c r="E17" s="511" t="s">
        <v>451</v>
      </c>
      <c r="F17" s="510"/>
      <c r="G17" s="510"/>
      <c r="H17" s="510"/>
      <c r="I17" s="510">
        <v>782</v>
      </c>
      <c r="J17" s="510">
        <v>824.1</v>
      </c>
    </row>
    <row r="18" spans="1:10" ht="33" customHeight="1">
      <c r="A18" s="629" t="s">
        <v>452</v>
      </c>
      <c r="B18" s="630"/>
      <c r="C18" s="630"/>
      <c r="D18" s="631"/>
      <c r="E18" s="509" t="s">
        <v>453</v>
      </c>
      <c r="F18" s="512">
        <v>647.5</v>
      </c>
      <c r="G18" s="512">
        <v>0</v>
      </c>
      <c r="H18" s="512">
        <v>0</v>
      </c>
      <c r="I18" s="512">
        <v>0</v>
      </c>
      <c r="J18" s="512">
        <v>0</v>
      </c>
    </row>
    <row r="19" spans="1:10" ht="33" customHeight="1">
      <c r="A19" s="642" t="s">
        <v>454</v>
      </c>
      <c r="B19" s="643"/>
      <c r="C19" s="643"/>
      <c r="D19" s="644"/>
      <c r="E19" s="513" t="s">
        <v>455</v>
      </c>
      <c r="F19" s="512">
        <f>F20</f>
        <v>-479479.7</v>
      </c>
      <c r="G19" s="512">
        <f>G20</f>
        <v>-12057.2</v>
      </c>
      <c r="H19" s="512">
        <f>H20</f>
        <v>-12057.2</v>
      </c>
      <c r="I19" s="512">
        <f>I20</f>
        <v>-52426.5</v>
      </c>
      <c r="J19" s="512">
        <f>J20</f>
        <v>-53306</v>
      </c>
    </row>
    <row r="20" spans="1:10" ht="30.75" customHeight="1">
      <c r="A20" s="642" t="s">
        <v>456</v>
      </c>
      <c r="B20" s="643"/>
      <c r="C20" s="643"/>
      <c r="D20" s="644"/>
      <c r="E20" s="513" t="s">
        <v>457</v>
      </c>
      <c r="F20" s="510">
        <f t="shared" ref="F20:J21" si="1">F21</f>
        <v>-479479.7</v>
      </c>
      <c r="G20" s="510">
        <f t="shared" si="1"/>
        <v>-12057.2</v>
      </c>
      <c r="H20" s="510">
        <f t="shared" si="1"/>
        <v>-12057.2</v>
      </c>
      <c r="I20" s="510">
        <f t="shared" si="1"/>
        <v>-52426.5</v>
      </c>
      <c r="J20" s="510">
        <f t="shared" si="1"/>
        <v>-53306</v>
      </c>
    </row>
    <row r="21" spans="1:10" ht="30.75" customHeight="1">
      <c r="A21" s="642" t="s">
        <v>458</v>
      </c>
      <c r="B21" s="643"/>
      <c r="C21" s="643"/>
      <c r="D21" s="644"/>
      <c r="E21" s="513" t="s">
        <v>459</v>
      </c>
      <c r="F21" s="510">
        <f t="shared" si="1"/>
        <v>-479479.7</v>
      </c>
      <c r="G21" s="510">
        <f t="shared" si="1"/>
        <v>-12057.2</v>
      </c>
      <c r="H21" s="510">
        <f t="shared" si="1"/>
        <v>-12057.2</v>
      </c>
      <c r="I21" s="510">
        <f t="shared" si="1"/>
        <v>-52426.5</v>
      </c>
      <c r="J21" s="510">
        <f t="shared" si="1"/>
        <v>-53306</v>
      </c>
    </row>
    <row r="22" spans="1:10" ht="30.75" customHeight="1">
      <c r="A22" s="642" t="s">
        <v>460</v>
      </c>
      <c r="B22" s="643"/>
      <c r="C22" s="643"/>
      <c r="D22" s="644"/>
      <c r="E22" s="513" t="s">
        <v>461</v>
      </c>
      <c r="F22" s="510">
        <v>-479479.7</v>
      </c>
      <c r="G22" s="510">
        <v>-12057.2</v>
      </c>
      <c r="H22" s="510">
        <v>-12057.2</v>
      </c>
      <c r="I22" s="510">
        <v>-52426.5</v>
      </c>
      <c r="J22" s="510">
        <v>-53306</v>
      </c>
    </row>
    <row r="23" spans="1:10" ht="30.75" customHeight="1">
      <c r="A23" s="642" t="s">
        <v>462</v>
      </c>
      <c r="B23" s="643"/>
      <c r="C23" s="643"/>
      <c r="D23" s="644"/>
      <c r="E23" s="513" t="s">
        <v>463</v>
      </c>
      <c r="F23" s="510">
        <f>F25</f>
        <v>480127.2</v>
      </c>
      <c r="G23" s="510">
        <f>G25</f>
        <v>18303.8</v>
      </c>
      <c r="H23" s="510">
        <f>H25</f>
        <v>19484.400000000001</v>
      </c>
      <c r="I23" s="510">
        <f>I25</f>
        <v>53208.5</v>
      </c>
      <c r="J23" s="510">
        <f>J25</f>
        <v>54130.1</v>
      </c>
    </row>
    <row r="24" spans="1:10" ht="30.75" customHeight="1">
      <c r="A24" s="642" t="s">
        <v>464</v>
      </c>
      <c r="B24" s="643"/>
      <c r="C24" s="643"/>
      <c r="D24" s="644"/>
      <c r="E24" s="513" t="s">
        <v>465</v>
      </c>
      <c r="F24" s="510">
        <f t="shared" ref="F24:J25" si="2">F25</f>
        <v>480127.2</v>
      </c>
      <c r="G24" s="510">
        <f t="shared" si="2"/>
        <v>18303.8</v>
      </c>
      <c r="H24" s="510">
        <f t="shared" si="2"/>
        <v>19484.400000000001</v>
      </c>
      <c r="I24" s="510">
        <f t="shared" si="2"/>
        <v>53208.5</v>
      </c>
      <c r="J24" s="510">
        <f t="shared" si="2"/>
        <v>54130.1</v>
      </c>
    </row>
    <row r="25" spans="1:10" ht="34.5" customHeight="1">
      <c r="A25" s="642" t="s">
        <v>466</v>
      </c>
      <c r="B25" s="643"/>
      <c r="C25" s="643"/>
      <c r="D25" s="644"/>
      <c r="E25" s="513" t="s">
        <v>467</v>
      </c>
      <c r="F25" s="510">
        <f t="shared" si="2"/>
        <v>480127.2</v>
      </c>
      <c r="G25" s="510">
        <f t="shared" si="2"/>
        <v>18303.8</v>
      </c>
      <c r="H25" s="510">
        <f t="shared" si="2"/>
        <v>19484.400000000001</v>
      </c>
      <c r="I25" s="510">
        <f t="shared" si="2"/>
        <v>53208.5</v>
      </c>
      <c r="J25" s="510">
        <f t="shared" si="2"/>
        <v>54130.1</v>
      </c>
    </row>
    <row r="26" spans="1:10" ht="34.5" customHeight="1">
      <c r="A26" s="642" t="s">
        <v>468</v>
      </c>
      <c r="B26" s="643"/>
      <c r="C26" s="643"/>
      <c r="D26" s="644"/>
      <c r="E26" s="513" t="s">
        <v>469</v>
      </c>
      <c r="F26" s="510">
        <v>480127.2</v>
      </c>
      <c r="G26" s="510">
        <v>18303.8</v>
      </c>
      <c r="H26" s="510">
        <v>19484.400000000001</v>
      </c>
      <c r="I26" s="510">
        <v>53208.5</v>
      </c>
      <c r="J26" s="510">
        <v>54130.1</v>
      </c>
    </row>
    <row r="27" spans="1:10" ht="15">
      <c r="A27" s="497"/>
      <c r="B27" s="497"/>
      <c r="C27" s="497"/>
      <c r="D27" s="497"/>
      <c r="E27" s="497"/>
      <c r="F27" s="497"/>
      <c r="G27" s="497"/>
    </row>
    <row r="29" spans="1:10" ht="31.5" customHeight="1">
      <c r="A29" s="638" t="s">
        <v>470</v>
      </c>
      <c r="B29" s="638"/>
      <c r="C29" s="638"/>
      <c r="D29" s="638"/>
      <c r="E29" s="638"/>
      <c r="F29" s="638"/>
    </row>
  </sheetData>
  <mergeCells count="24">
    <mergeCell ref="A29:F29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15:D15"/>
    <mergeCell ref="E1:J1"/>
    <mergeCell ref="E2:J2"/>
    <mergeCell ref="E3:J3"/>
    <mergeCell ref="E4:J4"/>
    <mergeCell ref="E5:J5"/>
    <mergeCell ref="A9:F9"/>
    <mergeCell ref="A10:E10"/>
    <mergeCell ref="B11:F11"/>
    <mergeCell ref="A12:D12"/>
    <mergeCell ref="A13:D13"/>
    <mergeCell ref="A14:D14"/>
  </mergeCells>
  <pageMargins left="0.59" right="0.21" top="0.77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доходы пр 1 </vt:lpstr>
      <vt:lpstr>прил№4</vt:lpstr>
      <vt:lpstr>вед пр5 </vt:lpstr>
      <vt:lpstr>ассиг пр6</vt:lpstr>
      <vt:lpstr>прил 7</vt:lpstr>
      <vt:lpstr>прил№4!Область_печати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СпециалистАМО</dc:creator>
  <cp:lastModifiedBy>Юрист</cp:lastModifiedBy>
  <cp:lastPrinted>2023-12-25T08:14:31Z</cp:lastPrinted>
  <dcterms:created xsi:type="dcterms:W3CDTF">2023-02-27T01:00:55Z</dcterms:created>
  <dcterms:modified xsi:type="dcterms:W3CDTF">2024-01-24T07:44:52Z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